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ROBINSON\DOCUMENTOS ROBINSON\DIPLOMADOS Y CURSOS ELEARNIG\INDEMNIZACIONES POR TERMINO RELACION LABORAL 2022\ARCHIVOS DE APOYO\"/>
    </mc:Choice>
  </mc:AlternateContent>
  <bookViews>
    <workbookView xWindow="0" yWindow="0" windowWidth="20490" windowHeight="7620" firstSheet="6" activeTab="7"/>
  </bookViews>
  <sheets>
    <sheet name="EJEMPLO 1 " sheetId="4" r:id="rId1"/>
    <sheet name="ejemplo 2" sheetId="1" r:id="rId2"/>
    <sheet name="ejemplo 3" sheetId="2" r:id="rId3"/>
    <sheet name="ejemplo 4" sheetId="3" r:id="rId4"/>
    <sheet name="ejemplo 5" sheetId="5" r:id="rId5"/>
    <sheet name="ejemplo 6" sheetId="6" r:id="rId6"/>
    <sheet name="ejemplo 7" sheetId="7" r:id="rId7"/>
    <sheet name="ejemplo 8" sheetId="8" r:id="rId8"/>
  </sheets>
  <calcPr calcId="162913"/>
</workbook>
</file>

<file path=xl/calcChain.xml><?xml version="1.0" encoding="utf-8"?>
<calcChain xmlns="http://schemas.openxmlformats.org/spreadsheetml/2006/main">
  <c r="F19" i="8" l="1"/>
  <c r="F20" i="8" s="1"/>
  <c r="C12" i="8" s="1"/>
  <c r="F8" i="8"/>
  <c r="F18" i="8" s="1"/>
  <c r="C7" i="8"/>
  <c r="C9" i="8" s="1"/>
  <c r="C11" i="8" s="1"/>
  <c r="C13" i="8" s="1"/>
  <c r="F9" i="7"/>
  <c r="F18" i="7" s="1"/>
  <c r="C7" i="7"/>
  <c r="C9" i="7" s="1"/>
  <c r="C11" i="7" s="1"/>
  <c r="F9" i="6"/>
  <c r="F18" i="6" s="1"/>
  <c r="C7" i="6"/>
  <c r="C9" i="6" s="1"/>
  <c r="C11" i="6" s="1"/>
  <c r="F19" i="5"/>
  <c r="F20" i="5" s="1"/>
  <c r="C12" i="5" s="1"/>
  <c r="F8" i="5"/>
  <c r="F18" i="5" s="1"/>
  <c r="C7" i="5"/>
  <c r="C9" i="5" s="1"/>
  <c r="C11" i="5" s="1"/>
  <c r="C13" i="5" s="1"/>
  <c r="C16" i="8" l="1"/>
  <c r="C15" i="8"/>
  <c r="C18" i="8" s="1"/>
  <c r="C16" i="7"/>
  <c r="C15" i="7"/>
  <c r="F19" i="7"/>
  <c r="F20" i="7" s="1"/>
  <c r="C12" i="7" s="1"/>
  <c r="C13" i="7" s="1"/>
  <c r="C18" i="7" s="1"/>
  <c r="C16" i="6"/>
  <c r="C15" i="6"/>
  <c r="F19" i="6"/>
  <c r="F20" i="6" s="1"/>
  <c r="C12" i="6" s="1"/>
  <c r="C13" i="6" s="1"/>
  <c r="C18" i="6" s="1"/>
  <c r="C16" i="5"/>
  <c r="C15" i="5"/>
  <c r="C18" i="5" s="1"/>
  <c r="D33" i="2"/>
  <c r="F17" i="2"/>
  <c r="E17" i="2"/>
  <c r="D17" i="2"/>
  <c r="D24" i="2" s="1"/>
  <c r="D38" i="2" s="1"/>
  <c r="E12" i="2"/>
  <c r="F12" i="2"/>
  <c r="D12" i="2"/>
  <c r="E14" i="2"/>
  <c r="D32" i="2"/>
  <c r="D36" i="3"/>
  <c r="G19" i="3"/>
  <c r="D26" i="3" s="1"/>
  <c r="D42" i="3" s="1"/>
  <c r="F19" i="3"/>
  <c r="E19" i="3"/>
  <c r="D19" i="3"/>
  <c r="E16" i="3"/>
  <c r="D25" i="3"/>
  <c r="D37" i="3"/>
  <c r="G14" i="3"/>
  <c r="F14" i="3"/>
  <c r="E14" i="3"/>
  <c r="D16" i="3"/>
  <c r="D14" i="3"/>
  <c r="D28" i="3" s="1"/>
  <c r="D23" i="3"/>
  <c r="E12" i="1"/>
  <c r="F12" i="1"/>
  <c r="D12" i="1"/>
  <c r="D21" i="4"/>
  <c r="F12" i="4"/>
  <c r="E12" i="4"/>
  <c r="D12" i="4"/>
  <c r="D22" i="4"/>
  <c r="F17" i="4"/>
  <c r="E17" i="4"/>
  <c r="F16" i="4"/>
  <c r="E16" i="4"/>
  <c r="E14" i="4"/>
  <c r="D14" i="4"/>
  <c r="D19" i="4" s="1"/>
  <c r="F11" i="4"/>
  <c r="F19" i="4" s="1"/>
  <c r="E11" i="4"/>
  <c r="E21" i="3"/>
  <c r="E20" i="3"/>
  <c r="F21" i="3"/>
  <c r="F20" i="3"/>
  <c r="E13" i="3"/>
  <c r="G23" i="3"/>
  <c r="E23" i="3"/>
  <c r="F13" i="3"/>
  <c r="F11" i="2"/>
  <c r="D23" i="2"/>
  <c r="D34" i="2"/>
  <c r="D36" i="2" s="1"/>
  <c r="F21" i="2"/>
  <c r="D14" i="2"/>
  <c r="F17" i="1"/>
  <c r="E17" i="1"/>
  <c r="F16" i="1"/>
  <c r="E16" i="1"/>
  <c r="E14" i="1"/>
  <c r="D14" i="1"/>
  <c r="F11" i="1"/>
  <c r="E11" i="1"/>
  <c r="D26" i="2" l="1"/>
  <c r="D27" i="2" s="1"/>
  <c r="D39" i="2"/>
  <c r="D31" i="3"/>
  <c r="D30" i="3"/>
  <c r="F23" i="3"/>
  <c r="D38" i="3"/>
  <c r="D40" i="3" s="1"/>
  <c r="D43" i="3" s="1"/>
  <c r="E19" i="1"/>
  <c r="E19" i="4"/>
  <c r="F19" i="1"/>
  <c r="D19" i="1"/>
  <c r="E21" i="2"/>
  <c r="D21" i="2"/>
  <c r="D21" i="1"/>
  <c r="D22" i="1" s="1"/>
</calcChain>
</file>

<file path=xl/sharedStrings.xml><?xml version="1.0" encoding="utf-8"?>
<sst xmlns="http://schemas.openxmlformats.org/spreadsheetml/2006/main" count="216" uniqueCount="73">
  <si>
    <t>INICIO</t>
  </si>
  <si>
    <t>TERMINO</t>
  </si>
  <si>
    <t>NECESIDADES DE LA EMPRESA</t>
  </si>
  <si>
    <t>SUELDO</t>
  </si>
  <si>
    <t>TOTAL</t>
  </si>
  <si>
    <t>MES DE AVISO</t>
  </si>
  <si>
    <t>AÑO DE SERVICIOS</t>
  </si>
  <si>
    <t>HABERES QUE PERCIBE EL TRABAJADOR</t>
  </si>
  <si>
    <t>OCTUBRE</t>
  </si>
  <si>
    <t xml:space="preserve">SEPTIEMBRE </t>
  </si>
  <si>
    <t>BONO ASISTENCIA</t>
  </si>
  <si>
    <t>AGUINALDO</t>
  </si>
  <si>
    <t xml:space="preserve">HORAS EXTRAS </t>
  </si>
  <si>
    <t>bono asistencia es de 100.000.- que se paga al 50% con una ausencia y no se paga cuando existen 2 o mas ausencias injustificadas,</t>
  </si>
  <si>
    <t xml:space="preserve">SEPTIEMBRE 2 días ausencia </t>
  </si>
  <si>
    <t>AGOSTO                1 día de ausencia</t>
  </si>
  <si>
    <t>GRATIFICACIÓN</t>
  </si>
  <si>
    <t>COLACIÓN</t>
  </si>
  <si>
    <t>MOVILIZACIÓN</t>
  </si>
  <si>
    <t>bono asistencia es de 90.000.- que se paga al 50% con una ausencia y no se paga cuando existen 2 o mas ausencias injustificadas,</t>
  </si>
  <si>
    <t>SEMANA CORRIDA</t>
  </si>
  <si>
    <t>vacaciones utilizadas</t>
  </si>
  <si>
    <t>vacaciones pendientes</t>
  </si>
  <si>
    <t>Jornada de 45 horas de lunes a viernes</t>
  </si>
  <si>
    <t>PROMEDIO SEMANA CORRIDA</t>
  </si>
  <si>
    <t>CAUSAL DE TERMINO DE CONTRATO</t>
  </si>
  <si>
    <t>FECHA TERMINO CONTRATO</t>
  </si>
  <si>
    <t>CAUSAL DE TERMINO DE RELACIÓN LABORAL</t>
  </si>
  <si>
    <t xml:space="preserve">AGOSTO 1 día de ausencia injustificada </t>
  </si>
  <si>
    <t>COMISIÓN</t>
  </si>
  <si>
    <t>PROMEDIO 3 MESES COMISIÓN</t>
  </si>
  <si>
    <t>INDEMNIZACIÓN FERIADO</t>
  </si>
  <si>
    <t>días hábiles</t>
  </si>
  <si>
    <t>TOTAL DÍAS HÁBILES</t>
  </si>
  <si>
    <t>días inhábiles</t>
  </si>
  <si>
    <t>TOTAL DÍAS FERIADO</t>
  </si>
  <si>
    <t>VALOR DÍA</t>
  </si>
  <si>
    <t>FECHA INGRESO A LA EMPRESA</t>
  </si>
  <si>
    <t xml:space="preserve">JULIO </t>
  </si>
  <si>
    <t>BASE CALCULO INDEMNIZACION AÑOS DE SERVICIO Y MES DE AVISO</t>
  </si>
  <si>
    <t>El tope de años de servicios es de 11 años, sin embargo los trabajadores contratados antes del 14/08/1981 no están afectos a dicho tope, esto conforme lo dispuesto en el artículo 7° transitorio del Código del Trabajo</t>
  </si>
  <si>
    <t>Observaciones:</t>
  </si>
  <si>
    <t>3.- las horas extras y el aguinaldo no se consideran en el calculo de las indemnizaciones</t>
  </si>
  <si>
    <t>1.- De acuerdo a la jurisprudencia revisada en modulo 3, el bono de asistencia es considerado sueldo y no remuneración variable por ello se utilizo por el monto integro y no se promedio</t>
  </si>
  <si>
    <t>2.- dado que el trabajador ingreso después del 14/08/1981 solo tiene derecho a 11 años de servicios</t>
  </si>
  <si>
    <t>2.- dado que el trabajador ingreso antes del 14/08/1981 tiene derecho a la totalidad de los años de servicios</t>
  </si>
  <si>
    <t>feriado proporcional 2 mes 21 días</t>
  </si>
  <si>
    <t>se utilizaron solo meses de ocubre agosto y julio</t>
  </si>
  <si>
    <t>SEPTIEMBRE  3 dias licencia medica del 5 al 7 de sept.</t>
  </si>
  <si>
    <t>se exluyeron del calculo las horas extras y el aguinaldo</t>
  </si>
  <si>
    <t>NECESIDADES EMPRESA</t>
  </si>
  <si>
    <t>MESES</t>
  </si>
  <si>
    <t>DÍAS</t>
  </si>
  <si>
    <t>FERIADO LEGAL PENDIENTE</t>
  </si>
  <si>
    <t>FERIADO PROPORCIONAL</t>
  </si>
  <si>
    <t>Valor desde el 01-05-2022</t>
  </si>
  <si>
    <t>DÍAS INHÁBILES</t>
  </si>
  <si>
    <t>TOTAL DÍAS</t>
  </si>
  <si>
    <t>TOTAL FERIADO</t>
  </si>
  <si>
    <t>TOTAL FINIQUITO</t>
  </si>
  <si>
    <t>Total art 172</t>
  </si>
  <si>
    <t>Total feriado (ART 71)</t>
  </si>
  <si>
    <t>VALOR DÍA FERIADO</t>
  </si>
  <si>
    <t>FERIADO LEGAL</t>
  </si>
  <si>
    <t>DÍAS UTILIZADOS</t>
  </si>
  <si>
    <t>vigente a enero 2022</t>
  </si>
  <si>
    <t>bonos</t>
  </si>
  <si>
    <t xml:space="preserve">colación </t>
  </si>
  <si>
    <t>movilización</t>
  </si>
  <si>
    <t>TOTAL INDEMNIZACIÓN FERIADO</t>
  </si>
  <si>
    <t>total art 172 años servicios mes de aviso</t>
  </si>
  <si>
    <t>total feriado (ART 71)</t>
  </si>
  <si>
    <t>MUTUO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</si>
</sst>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</font>
    <font>
      <b/>
      <sz val="14"/>
      <name val="Arial"/>
      <family val="2"/>
    </font>
    <font>
      <sz val="14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 applyAlignment="1">
      <alignment horizontal="center"/>
    </xf>
    <xf numFmtId="0" fontId="4" fillId="0" borderId="0" xfId="0" applyFont="1"/>
    <xf numFmtId="3" fontId="0" fillId="0" borderId="0" xfId="0" applyNumberFormat="1"/>
    <xf numFmtId="0" fontId="5" fillId="0" borderId="0" xfId="0" applyFont="1"/>
    <xf numFmtId="2" fontId="0" fillId="0" borderId="0" xfId="0" applyNumberFormat="1"/>
    <xf numFmtId="14" fontId="0" fillId="0" borderId="0" xfId="0" applyNumberFormat="1"/>
    <xf numFmtId="3" fontId="5" fillId="0" borderId="0" xfId="0" applyNumberFormat="1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0" fillId="0" borderId="0" xfId="0" applyFill="1"/>
    <xf numFmtId="3" fontId="5" fillId="0" borderId="0" xfId="0" applyNumberFormat="1" applyFont="1" applyBorder="1"/>
    <xf numFmtId="14" fontId="0" fillId="0" borderId="0" xfId="0" applyNumberFormat="1" applyBorder="1"/>
    <xf numFmtId="0" fontId="1" fillId="2" borderId="0" xfId="0" applyFont="1" applyFill="1"/>
    <xf numFmtId="0" fontId="5" fillId="0" borderId="0" xfId="0" applyFont="1" applyAlignment="1">
      <alignment wrapText="1"/>
    </xf>
    <xf numFmtId="0" fontId="1" fillId="0" borderId="0" xfId="0" applyFont="1"/>
    <xf numFmtId="2" fontId="1" fillId="0" borderId="0" xfId="0" applyNumberFormat="1" applyFont="1"/>
    <xf numFmtId="0" fontId="5" fillId="0" borderId="1" xfId="0" applyFont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14" fontId="5" fillId="0" borderId="1" xfId="0" applyNumberFormat="1" applyFont="1" applyBorder="1"/>
    <xf numFmtId="3" fontId="5" fillId="0" borderId="1" xfId="0" applyNumberFormat="1" applyFont="1" applyBorder="1"/>
    <xf numFmtId="14" fontId="6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14" fontId="0" fillId="0" borderId="1" xfId="0" applyNumberFormat="1" applyBorder="1"/>
    <xf numFmtId="0" fontId="7" fillId="0" borderId="0" xfId="0" applyFont="1"/>
    <xf numFmtId="14" fontId="0" fillId="0" borderId="0" xfId="0" applyNumberFormat="1" applyAlignment="1">
      <alignment wrapText="1"/>
    </xf>
    <xf numFmtId="0" fontId="5" fillId="0" borderId="0" xfId="0" applyFont="1" applyFill="1" applyBorder="1"/>
    <xf numFmtId="0" fontId="0" fillId="2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/>
    <xf numFmtId="0" fontId="8" fillId="0" borderId="0" xfId="0" applyFont="1" applyAlignment="1">
      <alignment horizontal="center"/>
    </xf>
    <xf numFmtId="164" fontId="0" fillId="0" borderId="0" xfId="0" applyNumberFormat="1"/>
    <xf numFmtId="17" fontId="6" fillId="0" borderId="0" xfId="0" applyNumberFormat="1" applyFont="1"/>
    <xf numFmtId="17" fontId="0" fillId="0" borderId="0" xfId="0" applyNumberFormat="1"/>
    <xf numFmtId="14" fontId="5" fillId="0" borderId="0" xfId="0" applyNumberFormat="1" applyFont="1"/>
    <xf numFmtId="3" fontId="5" fillId="0" borderId="0" xfId="0" applyNumberFormat="1" applyFont="1" applyAlignment="1">
      <alignment horizontal="center"/>
    </xf>
    <xf numFmtId="4" fontId="0" fillId="0" borderId="0" xfId="0" applyNumberFormat="1"/>
    <xf numFmtId="14" fontId="6" fillId="0" borderId="0" xfId="0" applyNumberFormat="1" applyFont="1"/>
    <xf numFmtId="3" fontId="9" fillId="0" borderId="0" xfId="0" applyNumberFormat="1" applyFont="1"/>
    <xf numFmtId="14" fontId="9" fillId="0" borderId="0" xfId="0" applyNumberFormat="1" applyFont="1"/>
    <xf numFmtId="14" fontId="6" fillId="2" borderId="0" xfId="0" applyNumberFormat="1" applyFont="1" applyFill="1"/>
    <xf numFmtId="3" fontId="5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workbookViewId="0">
      <selection activeCell="E28" sqref="E28"/>
    </sheetView>
  </sheetViews>
  <sheetFormatPr baseColWidth="10" defaultRowHeight="15" x14ac:dyDescent="0.25"/>
  <cols>
    <col min="1" max="1" width="4.140625" customWidth="1"/>
    <col min="2" max="2" width="6.7109375" customWidth="1"/>
    <col min="3" max="3" width="22.140625" customWidth="1"/>
    <col min="4" max="4" width="14.85546875" customWidth="1"/>
    <col min="6" max="6" width="15.28515625" customWidth="1"/>
    <col min="8" max="10" width="14.7109375" customWidth="1"/>
    <col min="258" max="258" width="6.7109375" customWidth="1"/>
    <col min="259" max="259" width="30.85546875" customWidth="1"/>
    <col min="260" max="260" width="14.85546875" customWidth="1"/>
    <col min="262" max="262" width="19.42578125" customWidth="1"/>
    <col min="264" max="266" width="14.7109375" customWidth="1"/>
    <col min="514" max="514" width="6.7109375" customWidth="1"/>
    <col min="515" max="515" width="30.85546875" customWidth="1"/>
    <col min="516" max="516" width="14.85546875" customWidth="1"/>
    <col min="518" max="518" width="19.42578125" customWidth="1"/>
    <col min="520" max="522" width="14.7109375" customWidth="1"/>
    <col min="770" max="770" width="6.7109375" customWidth="1"/>
    <col min="771" max="771" width="30.85546875" customWidth="1"/>
    <col min="772" max="772" width="14.85546875" customWidth="1"/>
    <col min="774" max="774" width="19.42578125" customWidth="1"/>
    <col min="776" max="778" width="14.7109375" customWidth="1"/>
    <col min="1026" max="1026" width="6.7109375" customWidth="1"/>
    <col min="1027" max="1027" width="30.85546875" customWidth="1"/>
    <col min="1028" max="1028" width="14.85546875" customWidth="1"/>
    <col min="1030" max="1030" width="19.42578125" customWidth="1"/>
    <col min="1032" max="1034" width="14.7109375" customWidth="1"/>
    <col min="1282" max="1282" width="6.7109375" customWidth="1"/>
    <col min="1283" max="1283" width="30.85546875" customWidth="1"/>
    <col min="1284" max="1284" width="14.85546875" customWidth="1"/>
    <col min="1286" max="1286" width="19.42578125" customWidth="1"/>
    <col min="1288" max="1290" width="14.7109375" customWidth="1"/>
    <col min="1538" max="1538" width="6.7109375" customWidth="1"/>
    <col min="1539" max="1539" width="30.85546875" customWidth="1"/>
    <col min="1540" max="1540" width="14.85546875" customWidth="1"/>
    <col min="1542" max="1542" width="19.42578125" customWidth="1"/>
    <col min="1544" max="1546" width="14.7109375" customWidth="1"/>
    <col min="1794" max="1794" width="6.7109375" customWidth="1"/>
    <col min="1795" max="1795" width="30.85546875" customWidth="1"/>
    <col min="1796" max="1796" width="14.85546875" customWidth="1"/>
    <col min="1798" max="1798" width="19.42578125" customWidth="1"/>
    <col min="1800" max="1802" width="14.7109375" customWidth="1"/>
    <col min="2050" max="2050" width="6.7109375" customWidth="1"/>
    <col min="2051" max="2051" width="30.85546875" customWidth="1"/>
    <col min="2052" max="2052" width="14.85546875" customWidth="1"/>
    <col min="2054" max="2054" width="19.42578125" customWidth="1"/>
    <col min="2056" max="2058" width="14.7109375" customWidth="1"/>
    <col min="2306" max="2306" width="6.7109375" customWidth="1"/>
    <col min="2307" max="2307" width="30.85546875" customWidth="1"/>
    <col min="2308" max="2308" width="14.85546875" customWidth="1"/>
    <col min="2310" max="2310" width="19.42578125" customWidth="1"/>
    <col min="2312" max="2314" width="14.7109375" customWidth="1"/>
    <col min="2562" max="2562" width="6.7109375" customWidth="1"/>
    <col min="2563" max="2563" width="30.85546875" customWidth="1"/>
    <col min="2564" max="2564" width="14.85546875" customWidth="1"/>
    <col min="2566" max="2566" width="19.42578125" customWidth="1"/>
    <col min="2568" max="2570" width="14.7109375" customWidth="1"/>
    <col min="2818" max="2818" width="6.7109375" customWidth="1"/>
    <col min="2819" max="2819" width="30.85546875" customWidth="1"/>
    <col min="2820" max="2820" width="14.85546875" customWidth="1"/>
    <col min="2822" max="2822" width="19.42578125" customWidth="1"/>
    <col min="2824" max="2826" width="14.7109375" customWidth="1"/>
    <col min="3074" max="3074" width="6.7109375" customWidth="1"/>
    <col min="3075" max="3075" width="30.85546875" customWidth="1"/>
    <col min="3076" max="3076" width="14.85546875" customWidth="1"/>
    <col min="3078" max="3078" width="19.42578125" customWidth="1"/>
    <col min="3080" max="3082" width="14.7109375" customWidth="1"/>
    <col min="3330" max="3330" width="6.7109375" customWidth="1"/>
    <col min="3331" max="3331" width="30.85546875" customWidth="1"/>
    <col min="3332" max="3332" width="14.85546875" customWidth="1"/>
    <col min="3334" max="3334" width="19.42578125" customWidth="1"/>
    <col min="3336" max="3338" width="14.7109375" customWidth="1"/>
    <col min="3586" max="3586" width="6.7109375" customWidth="1"/>
    <col min="3587" max="3587" width="30.85546875" customWidth="1"/>
    <col min="3588" max="3588" width="14.85546875" customWidth="1"/>
    <col min="3590" max="3590" width="19.42578125" customWidth="1"/>
    <col min="3592" max="3594" width="14.7109375" customWidth="1"/>
    <col min="3842" max="3842" width="6.7109375" customWidth="1"/>
    <col min="3843" max="3843" width="30.85546875" customWidth="1"/>
    <col min="3844" max="3844" width="14.85546875" customWidth="1"/>
    <col min="3846" max="3846" width="19.42578125" customWidth="1"/>
    <col min="3848" max="3850" width="14.7109375" customWidth="1"/>
    <col min="4098" max="4098" width="6.7109375" customWidth="1"/>
    <col min="4099" max="4099" width="30.85546875" customWidth="1"/>
    <col min="4100" max="4100" width="14.85546875" customWidth="1"/>
    <col min="4102" max="4102" width="19.42578125" customWidth="1"/>
    <col min="4104" max="4106" width="14.7109375" customWidth="1"/>
    <col min="4354" max="4354" width="6.7109375" customWidth="1"/>
    <col min="4355" max="4355" width="30.85546875" customWidth="1"/>
    <col min="4356" max="4356" width="14.85546875" customWidth="1"/>
    <col min="4358" max="4358" width="19.42578125" customWidth="1"/>
    <col min="4360" max="4362" width="14.7109375" customWidth="1"/>
    <col min="4610" max="4610" width="6.7109375" customWidth="1"/>
    <col min="4611" max="4611" width="30.85546875" customWidth="1"/>
    <col min="4612" max="4612" width="14.85546875" customWidth="1"/>
    <col min="4614" max="4614" width="19.42578125" customWidth="1"/>
    <col min="4616" max="4618" width="14.7109375" customWidth="1"/>
    <col min="4866" max="4866" width="6.7109375" customWidth="1"/>
    <col min="4867" max="4867" width="30.85546875" customWidth="1"/>
    <col min="4868" max="4868" width="14.85546875" customWidth="1"/>
    <col min="4870" max="4870" width="19.42578125" customWidth="1"/>
    <col min="4872" max="4874" width="14.7109375" customWidth="1"/>
    <col min="5122" max="5122" width="6.7109375" customWidth="1"/>
    <col min="5123" max="5123" width="30.85546875" customWidth="1"/>
    <col min="5124" max="5124" width="14.85546875" customWidth="1"/>
    <col min="5126" max="5126" width="19.42578125" customWidth="1"/>
    <col min="5128" max="5130" width="14.7109375" customWidth="1"/>
    <col min="5378" max="5378" width="6.7109375" customWidth="1"/>
    <col min="5379" max="5379" width="30.85546875" customWidth="1"/>
    <col min="5380" max="5380" width="14.85546875" customWidth="1"/>
    <col min="5382" max="5382" width="19.42578125" customWidth="1"/>
    <col min="5384" max="5386" width="14.7109375" customWidth="1"/>
    <col min="5634" max="5634" width="6.7109375" customWidth="1"/>
    <col min="5635" max="5635" width="30.85546875" customWidth="1"/>
    <col min="5636" max="5636" width="14.85546875" customWidth="1"/>
    <col min="5638" max="5638" width="19.42578125" customWidth="1"/>
    <col min="5640" max="5642" width="14.7109375" customWidth="1"/>
    <col min="5890" max="5890" width="6.7109375" customWidth="1"/>
    <col min="5891" max="5891" width="30.85546875" customWidth="1"/>
    <col min="5892" max="5892" width="14.85546875" customWidth="1"/>
    <col min="5894" max="5894" width="19.42578125" customWidth="1"/>
    <col min="5896" max="5898" width="14.7109375" customWidth="1"/>
    <col min="6146" max="6146" width="6.7109375" customWidth="1"/>
    <col min="6147" max="6147" width="30.85546875" customWidth="1"/>
    <col min="6148" max="6148" width="14.85546875" customWidth="1"/>
    <col min="6150" max="6150" width="19.42578125" customWidth="1"/>
    <col min="6152" max="6154" width="14.7109375" customWidth="1"/>
    <col min="6402" max="6402" width="6.7109375" customWidth="1"/>
    <col min="6403" max="6403" width="30.85546875" customWidth="1"/>
    <col min="6404" max="6404" width="14.85546875" customWidth="1"/>
    <col min="6406" max="6406" width="19.42578125" customWidth="1"/>
    <col min="6408" max="6410" width="14.7109375" customWidth="1"/>
    <col min="6658" max="6658" width="6.7109375" customWidth="1"/>
    <col min="6659" max="6659" width="30.85546875" customWidth="1"/>
    <col min="6660" max="6660" width="14.85546875" customWidth="1"/>
    <col min="6662" max="6662" width="19.42578125" customWidth="1"/>
    <col min="6664" max="6666" width="14.7109375" customWidth="1"/>
    <col min="6914" max="6914" width="6.7109375" customWidth="1"/>
    <col min="6915" max="6915" width="30.85546875" customWidth="1"/>
    <col min="6916" max="6916" width="14.85546875" customWidth="1"/>
    <col min="6918" max="6918" width="19.42578125" customWidth="1"/>
    <col min="6920" max="6922" width="14.7109375" customWidth="1"/>
    <col min="7170" max="7170" width="6.7109375" customWidth="1"/>
    <col min="7171" max="7171" width="30.85546875" customWidth="1"/>
    <col min="7172" max="7172" width="14.85546875" customWidth="1"/>
    <col min="7174" max="7174" width="19.42578125" customWidth="1"/>
    <col min="7176" max="7178" width="14.7109375" customWidth="1"/>
    <col min="7426" max="7426" width="6.7109375" customWidth="1"/>
    <col min="7427" max="7427" width="30.85546875" customWidth="1"/>
    <col min="7428" max="7428" width="14.85546875" customWidth="1"/>
    <col min="7430" max="7430" width="19.42578125" customWidth="1"/>
    <col min="7432" max="7434" width="14.7109375" customWidth="1"/>
    <col min="7682" max="7682" width="6.7109375" customWidth="1"/>
    <col min="7683" max="7683" width="30.85546875" customWidth="1"/>
    <col min="7684" max="7684" width="14.85546875" customWidth="1"/>
    <col min="7686" max="7686" width="19.42578125" customWidth="1"/>
    <col min="7688" max="7690" width="14.7109375" customWidth="1"/>
    <col min="7938" max="7938" width="6.7109375" customWidth="1"/>
    <col min="7939" max="7939" width="30.85546875" customWidth="1"/>
    <col min="7940" max="7940" width="14.85546875" customWidth="1"/>
    <col min="7942" max="7942" width="19.42578125" customWidth="1"/>
    <col min="7944" max="7946" width="14.7109375" customWidth="1"/>
    <col min="8194" max="8194" width="6.7109375" customWidth="1"/>
    <col min="8195" max="8195" width="30.85546875" customWidth="1"/>
    <col min="8196" max="8196" width="14.85546875" customWidth="1"/>
    <col min="8198" max="8198" width="19.42578125" customWidth="1"/>
    <col min="8200" max="8202" width="14.7109375" customWidth="1"/>
    <col min="8450" max="8450" width="6.7109375" customWidth="1"/>
    <col min="8451" max="8451" width="30.85546875" customWidth="1"/>
    <col min="8452" max="8452" width="14.85546875" customWidth="1"/>
    <col min="8454" max="8454" width="19.42578125" customWidth="1"/>
    <col min="8456" max="8458" width="14.7109375" customWidth="1"/>
    <col min="8706" max="8706" width="6.7109375" customWidth="1"/>
    <col min="8707" max="8707" width="30.85546875" customWidth="1"/>
    <col min="8708" max="8708" width="14.85546875" customWidth="1"/>
    <col min="8710" max="8710" width="19.42578125" customWidth="1"/>
    <col min="8712" max="8714" width="14.7109375" customWidth="1"/>
    <col min="8962" max="8962" width="6.7109375" customWidth="1"/>
    <col min="8963" max="8963" width="30.85546875" customWidth="1"/>
    <col min="8964" max="8964" width="14.85546875" customWidth="1"/>
    <col min="8966" max="8966" width="19.42578125" customWidth="1"/>
    <col min="8968" max="8970" width="14.7109375" customWidth="1"/>
    <col min="9218" max="9218" width="6.7109375" customWidth="1"/>
    <col min="9219" max="9219" width="30.85546875" customWidth="1"/>
    <col min="9220" max="9220" width="14.85546875" customWidth="1"/>
    <col min="9222" max="9222" width="19.42578125" customWidth="1"/>
    <col min="9224" max="9226" width="14.7109375" customWidth="1"/>
    <col min="9474" max="9474" width="6.7109375" customWidth="1"/>
    <col min="9475" max="9475" width="30.85546875" customWidth="1"/>
    <col min="9476" max="9476" width="14.85546875" customWidth="1"/>
    <col min="9478" max="9478" width="19.42578125" customWidth="1"/>
    <col min="9480" max="9482" width="14.7109375" customWidth="1"/>
    <col min="9730" max="9730" width="6.7109375" customWidth="1"/>
    <col min="9731" max="9731" width="30.85546875" customWidth="1"/>
    <col min="9732" max="9732" width="14.85546875" customWidth="1"/>
    <col min="9734" max="9734" width="19.42578125" customWidth="1"/>
    <col min="9736" max="9738" width="14.7109375" customWidth="1"/>
    <col min="9986" max="9986" width="6.7109375" customWidth="1"/>
    <col min="9987" max="9987" width="30.85546875" customWidth="1"/>
    <col min="9988" max="9988" width="14.85546875" customWidth="1"/>
    <col min="9990" max="9990" width="19.42578125" customWidth="1"/>
    <col min="9992" max="9994" width="14.7109375" customWidth="1"/>
    <col min="10242" max="10242" width="6.7109375" customWidth="1"/>
    <col min="10243" max="10243" width="30.85546875" customWidth="1"/>
    <col min="10244" max="10244" width="14.85546875" customWidth="1"/>
    <col min="10246" max="10246" width="19.42578125" customWidth="1"/>
    <col min="10248" max="10250" width="14.7109375" customWidth="1"/>
    <col min="10498" max="10498" width="6.7109375" customWidth="1"/>
    <col min="10499" max="10499" width="30.85546875" customWidth="1"/>
    <col min="10500" max="10500" width="14.85546875" customWidth="1"/>
    <col min="10502" max="10502" width="19.42578125" customWidth="1"/>
    <col min="10504" max="10506" width="14.7109375" customWidth="1"/>
    <col min="10754" max="10754" width="6.7109375" customWidth="1"/>
    <col min="10755" max="10755" width="30.85546875" customWidth="1"/>
    <col min="10756" max="10756" width="14.85546875" customWidth="1"/>
    <col min="10758" max="10758" width="19.42578125" customWidth="1"/>
    <col min="10760" max="10762" width="14.7109375" customWidth="1"/>
    <col min="11010" max="11010" width="6.7109375" customWidth="1"/>
    <col min="11011" max="11011" width="30.85546875" customWidth="1"/>
    <col min="11012" max="11012" width="14.85546875" customWidth="1"/>
    <col min="11014" max="11014" width="19.42578125" customWidth="1"/>
    <col min="11016" max="11018" width="14.7109375" customWidth="1"/>
    <col min="11266" max="11266" width="6.7109375" customWidth="1"/>
    <col min="11267" max="11267" width="30.85546875" customWidth="1"/>
    <col min="11268" max="11268" width="14.85546875" customWidth="1"/>
    <col min="11270" max="11270" width="19.42578125" customWidth="1"/>
    <col min="11272" max="11274" width="14.7109375" customWidth="1"/>
    <col min="11522" max="11522" width="6.7109375" customWidth="1"/>
    <col min="11523" max="11523" width="30.85546875" customWidth="1"/>
    <col min="11524" max="11524" width="14.85546875" customWidth="1"/>
    <col min="11526" max="11526" width="19.42578125" customWidth="1"/>
    <col min="11528" max="11530" width="14.7109375" customWidth="1"/>
    <col min="11778" max="11778" width="6.7109375" customWidth="1"/>
    <col min="11779" max="11779" width="30.85546875" customWidth="1"/>
    <col min="11780" max="11780" width="14.85546875" customWidth="1"/>
    <col min="11782" max="11782" width="19.42578125" customWidth="1"/>
    <col min="11784" max="11786" width="14.7109375" customWidth="1"/>
    <col min="12034" max="12034" width="6.7109375" customWidth="1"/>
    <col min="12035" max="12035" width="30.85546875" customWidth="1"/>
    <col min="12036" max="12036" width="14.85546875" customWidth="1"/>
    <col min="12038" max="12038" width="19.42578125" customWidth="1"/>
    <col min="12040" max="12042" width="14.7109375" customWidth="1"/>
    <col min="12290" max="12290" width="6.7109375" customWidth="1"/>
    <col min="12291" max="12291" width="30.85546875" customWidth="1"/>
    <col min="12292" max="12292" width="14.85546875" customWidth="1"/>
    <col min="12294" max="12294" width="19.42578125" customWidth="1"/>
    <col min="12296" max="12298" width="14.7109375" customWidth="1"/>
    <col min="12546" max="12546" width="6.7109375" customWidth="1"/>
    <col min="12547" max="12547" width="30.85546875" customWidth="1"/>
    <col min="12548" max="12548" width="14.85546875" customWidth="1"/>
    <col min="12550" max="12550" width="19.42578125" customWidth="1"/>
    <col min="12552" max="12554" width="14.7109375" customWidth="1"/>
    <col min="12802" max="12802" width="6.7109375" customWidth="1"/>
    <col min="12803" max="12803" width="30.85546875" customWidth="1"/>
    <col min="12804" max="12804" width="14.85546875" customWidth="1"/>
    <col min="12806" max="12806" width="19.42578125" customWidth="1"/>
    <col min="12808" max="12810" width="14.7109375" customWidth="1"/>
    <col min="13058" max="13058" width="6.7109375" customWidth="1"/>
    <col min="13059" max="13059" width="30.85546875" customWidth="1"/>
    <col min="13060" max="13060" width="14.85546875" customWidth="1"/>
    <col min="13062" max="13062" width="19.42578125" customWidth="1"/>
    <col min="13064" max="13066" width="14.7109375" customWidth="1"/>
    <col min="13314" max="13314" width="6.7109375" customWidth="1"/>
    <col min="13315" max="13315" width="30.85546875" customWidth="1"/>
    <col min="13316" max="13316" width="14.85546875" customWidth="1"/>
    <col min="13318" max="13318" width="19.42578125" customWidth="1"/>
    <col min="13320" max="13322" width="14.7109375" customWidth="1"/>
    <col min="13570" max="13570" width="6.7109375" customWidth="1"/>
    <col min="13571" max="13571" width="30.85546875" customWidth="1"/>
    <col min="13572" max="13572" width="14.85546875" customWidth="1"/>
    <col min="13574" max="13574" width="19.42578125" customWidth="1"/>
    <col min="13576" max="13578" width="14.7109375" customWidth="1"/>
    <col min="13826" max="13826" width="6.7109375" customWidth="1"/>
    <col min="13827" max="13827" width="30.85546875" customWidth="1"/>
    <col min="13828" max="13828" width="14.85546875" customWidth="1"/>
    <col min="13830" max="13830" width="19.42578125" customWidth="1"/>
    <col min="13832" max="13834" width="14.7109375" customWidth="1"/>
    <col min="14082" max="14082" width="6.7109375" customWidth="1"/>
    <col min="14083" max="14083" width="30.85546875" customWidth="1"/>
    <col min="14084" max="14084" width="14.85546875" customWidth="1"/>
    <col min="14086" max="14086" width="19.42578125" customWidth="1"/>
    <col min="14088" max="14090" width="14.7109375" customWidth="1"/>
    <col min="14338" max="14338" width="6.7109375" customWidth="1"/>
    <col min="14339" max="14339" width="30.85546875" customWidth="1"/>
    <col min="14340" max="14340" width="14.85546875" customWidth="1"/>
    <col min="14342" max="14342" width="19.42578125" customWidth="1"/>
    <col min="14344" max="14346" width="14.7109375" customWidth="1"/>
    <col min="14594" max="14594" width="6.7109375" customWidth="1"/>
    <col min="14595" max="14595" width="30.85546875" customWidth="1"/>
    <col min="14596" max="14596" width="14.85546875" customWidth="1"/>
    <col min="14598" max="14598" width="19.42578125" customWidth="1"/>
    <col min="14600" max="14602" width="14.7109375" customWidth="1"/>
    <col min="14850" max="14850" width="6.7109375" customWidth="1"/>
    <col min="14851" max="14851" width="30.85546875" customWidth="1"/>
    <col min="14852" max="14852" width="14.85546875" customWidth="1"/>
    <col min="14854" max="14854" width="19.42578125" customWidth="1"/>
    <col min="14856" max="14858" width="14.7109375" customWidth="1"/>
    <col min="15106" max="15106" width="6.7109375" customWidth="1"/>
    <col min="15107" max="15107" width="30.85546875" customWidth="1"/>
    <col min="15108" max="15108" width="14.85546875" customWidth="1"/>
    <col min="15110" max="15110" width="19.42578125" customWidth="1"/>
    <col min="15112" max="15114" width="14.7109375" customWidth="1"/>
    <col min="15362" max="15362" width="6.7109375" customWidth="1"/>
    <col min="15363" max="15363" width="30.85546875" customWidth="1"/>
    <col min="15364" max="15364" width="14.85546875" customWidth="1"/>
    <col min="15366" max="15366" width="19.42578125" customWidth="1"/>
    <col min="15368" max="15370" width="14.7109375" customWidth="1"/>
    <col min="15618" max="15618" width="6.7109375" customWidth="1"/>
    <col min="15619" max="15619" width="30.85546875" customWidth="1"/>
    <col min="15620" max="15620" width="14.85546875" customWidth="1"/>
    <col min="15622" max="15622" width="19.42578125" customWidth="1"/>
    <col min="15624" max="15626" width="14.7109375" customWidth="1"/>
    <col min="15874" max="15874" width="6.7109375" customWidth="1"/>
    <col min="15875" max="15875" width="30.85546875" customWidth="1"/>
    <col min="15876" max="15876" width="14.85546875" customWidth="1"/>
    <col min="15878" max="15878" width="19.42578125" customWidth="1"/>
    <col min="15880" max="15882" width="14.7109375" customWidth="1"/>
    <col min="16130" max="16130" width="6.7109375" customWidth="1"/>
    <col min="16131" max="16131" width="30.85546875" customWidth="1"/>
    <col min="16132" max="16132" width="14.85546875" customWidth="1"/>
    <col min="16134" max="16134" width="19.42578125" customWidth="1"/>
    <col min="16136" max="16138" width="14.7109375" customWidth="1"/>
  </cols>
  <sheetData>
    <row r="2" spans="3:10" ht="60.75" customHeight="1" x14ac:dyDescent="0.25">
      <c r="C2" s="31" t="s">
        <v>40</v>
      </c>
      <c r="D2" s="31"/>
      <c r="E2" s="31"/>
      <c r="F2" s="31"/>
      <c r="G2" s="31"/>
      <c r="H2" s="31"/>
    </row>
    <row r="4" spans="3:10" x14ac:dyDescent="0.25">
      <c r="C4" t="s">
        <v>25</v>
      </c>
    </row>
    <row r="5" spans="3:10" ht="18" x14ac:dyDescent="0.25">
      <c r="C5" s="2" t="s">
        <v>2</v>
      </c>
    </row>
    <row r="6" spans="3:10" ht="39" x14ac:dyDescent="0.25">
      <c r="C6" s="16" t="s">
        <v>37</v>
      </c>
      <c r="D6" s="16" t="s">
        <v>26</v>
      </c>
    </row>
    <row r="7" spans="3:10" x14ac:dyDescent="0.25">
      <c r="C7" s="3">
        <v>29860</v>
      </c>
      <c r="D7" s="3">
        <v>42693</v>
      </c>
      <c r="E7" s="3"/>
      <c r="F7" s="3"/>
      <c r="H7" s="5"/>
    </row>
    <row r="8" spans="3:10" x14ac:dyDescent="0.25">
      <c r="C8" s="6" t="s">
        <v>13</v>
      </c>
      <c r="E8" s="5"/>
      <c r="F8" s="5"/>
    </row>
    <row r="9" spans="3:10" x14ac:dyDescent="0.25">
      <c r="C9" s="6" t="s">
        <v>7</v>
      </c>
      <c r="D9" s="5"/>
      <c r="E9" s="5"/>
      <c r="F9" s="5"/>
    </row>
    <row r="10" spans="3:10" ht="45" x14ac:dyDescent="0.25">
      <c r="C10" s="19"/>
      <c r="D10" s="20" t="s">
        <v>8</v>
      </c>
      <c r="E10" s="21" t="s">
        <v>14</v>
      </c>
      <c r="F10" s="21" t="s">
        <v>15</v>
      </c>
    </row>
    <row r="11" spans="3:10" x14ac:dyDescent="0.25">
      <c r="C11" s="22" t="s">
        <v>3</v>
      </c>
      <c r="D11" s="23">
        <v>600000</v>
      </c>
      <c r="E11" s="23">
        <f>D11/30*28</f>
        <v>560000</v>
      </c>
      <c r="F11" s="23">
        <f>D11/30*29</f>
        <v>580000</v>
      </c>
    </row>
    <row r="12" spans="3:10" x14ac:dyDescent="0.25">
      <c r="C12" s="22" t="s">
        <v>16</v>
      </c>
      <c r="D12" s="23">
        <f>257500*4.75/12</f>
        <v>101927.08333333333</v>
      </c>
      <c r="E12" s="23">
        <f>257500*4.75/12</f>
        <v>101927.08333333333</v>
      </c>
      <c r="F12" s="23">
        <f>257500*4.75/12</f>
        <v>101927.08333333333</v>
      </c>
      <c r="H12" s="10"/>
      <c r="I12" s="10"/>
      <c r="J12" s="11"/>
    </row>
    <row r="13" spans="3:10" x14ac:dyDescent="0.25">
      <c r="C13" s="22" t="s">
        <v>10</v>
      </c>
      <c r="D13" s="23">
        <v>100000</v>
      </c>
      <c r="E13" s="23">
        <v>0</v>
      </c>
      <c r="F13" s="23">
        <v>50000</v>
      </c>
      <c r="H13" s="10"/>
      <c r="I13" s="10"/>
      <c r="J13" s="11"/>
    </row>
    <row r="14" spans="3:10" x14ac:dyDescent="0.25">
      <c r="C14" s="22" t="s">
        <v>12</v>
      </c>
      <c r="D14" s="23">
        <f>(D11+D13)*0.0077777 * 10</f>
        <v>54443.9</v>
      </c>
      <c r="E14" s="23">
        <f>(700000*0.007777)*8</f>
        <v>43551.199999999997</v>
      </c>
      <c r="F14" s="23">
        <v>0</v>
      </c>
      <c r="H14" s="10"/>
      <c r="I14" s="10"/>
      <c r="J14" s="11"/>
    </row>
    <row r="15" spans="3:10" x14ac:dyDescent="0.25">
      <c r="C15" s="22" t="s">
        <v>11</v>
      </c>
      <c r="D15" s="23">
        <v>0</v>
      </c>
      <c r="E15" s="23">
        <v>30000</v>
      </c>
      <c r="F15" s="23">
        <v>0</v>
      </c>
      <c r="H15" s="10"/>
      <c r="I15" s="10"/>
      <c r="J15" s="11"/>
    </row>
    <row r="16" spans="3:10" x14ac:dyDescent="0.25">
      <c r="C16" s="24" t="s">
        <v>17</v>
      </c>
      <c r="D16" s="23">
        <v>70000</v>
      </c>
      <c r="E16" s="23">
        <f>D16/30*28</f>
        <v>65333.333333333336</v>
      </c>
      <c r="F16" s="23">
        <f>D16/30*29</f>
        <v>67666.666666666672</v>
      </c>
      <c r="H16" s="5"/>
      <c r="I16" s="5"/>
      <c r="J16" s="5"/>
    </row>
    <row r="17" spans="2:10" x14ac:dyDescent="0.25">
      <c r="C17" s="24" t="s">
        <v>18</v>
      </c>
      <c r="D17" s="23">
        <v>70000</v>
      </c>
      <c r="E17" s="23">
        <f>D17/30*28</f>
        <v>65333.333333333336</v>
      </c>
      <c r="F17" s="23">
        <f>D17/30*29</f>
        <v>67666.666666666672</v>
      </c>
      <c r="H17" s="5"/>
      <c r="I17" s="5"/>
      <c r="J17" s="5"/>
    </row>
    <row r="18" spans="2:10" x14ac:dyDescent="0.25">
      <c r="C18" s="25"/>
      <c r="D18" s="26"/>
      <c r="E18" s="23"/>
      <c r="F18" s="23"/>
      <c r="G18" s="5"/>
      <c r="H18" s="5"/>
    </row>
    <row r="19" spans="2:10" x14ac:dyDescent="0.25">
      <c r="C19" s="27" t="s">
        <v>4</v>
      </c>
      <c r="D19" s="23">
        <f>SUM(D11:D17)</f>
        <v>996370.9833333334</v>
      </c>
      <c r="E19" s="23">
        <f t="shared" ref="E19:F19" si="0">SUM(E11:E17)</f>
        <v>866144.95000000007</v>
      </c>
      <c r="F19" s="23">
        <f t="shared" si="0"/>
        <v>867260.41666666663</v>
      </c>
      <c r="H19" s="9"/>
    </row>
    <row r="20" spans="2:10" x14ac:dyDescent="0.25">
      <c r="C20" s="8"/>
      <c r="D20" s="9"/>
      <c r="E20" s="9"/>
      <c r="F20" s="9"/>
      <c r="H20" s="9"/>
    </row>
    <row r="21" spans="2:10" x14ac:dyDescent="0.25">
      <c r="C21" s="6" t="s">
        <v>5</v>
      </c>
      <c r="D21" s="13">
        <f>D11+D12+D13+D16+D17</f>
        <v>941927.08333333337</v>
      </c>
      <c r="E21" s="8"/>
      <c r="F21" s="8"/>
      <c r="G21" s="9"/>
    </row>
    <row r="22" spans="2:10" x14ac:dyDescent="0.25">
      <c r="B22" s="17">
        <v>11</v>
      </c>
      <c r="C22" s="6" t="s">
        <v>6</v>
      </c>
      <c r="D22" s="9">
        <f>D21*B22</f>
        <v>10361197.916666668</v>
      </c>
      <c r="E22" s="8"/>
      <c r="F22" s="8"/>
      <c r="G22" s="9"/>
    </row>
    <row r="23" spans="2:10" x14ac:dyDescent="0.25">
      <c r="C23" s="6"/>
      <c r="D23" s="9"/>
      <c r="E23" s="8"/>
      <c r="F23" s="8"/>
      <c r="G23" s="9"/>
    </row>
    <row r="24" spans="2:10" x14ac:dyDescent="0.25">
      <c r="C24" s="30" t="s">
        <v>41</v>
      </c>
    </row>
    <row r="25" spans="2:10" ht="36.75" customHeight="1" x14ac:dyDescent="0.25">
      <c r="C25" s="32" t="s">
        <v>43</v>
      </c>
      <c r="D25" s="33"/>
      <c r="E25" s="33"/>
      <c r="F25" s="33"/>
    </row>
    <row r="26" spans="2:10" ht="32.25" customHeight="1" x14ac:dyDescent="0.25">
      <c r="C26" s="32" t="s">
        <v>44</v>
      </c>
      <c r="D26" s="33"/>
      <c r="E26" s="33"/>
      <c r="F26" s="33"/>
    </row>
    <row r="27" spans="2:10" ht="38.25" customHeight="1" x14ac:dyDescent="0.25">
      <c r="C27" s="32" t="s">
        <v>42</v>
      </c>
      <c r="D27" s="33"/>
      <c r="E27" s="33"/>
      <c r="F27" s="33"/>
    </row>
  </sheetData>
  <mergeCells count="4">
    <mergeCell ref="C2:H2"/>
    <mergeCell ref="C25:F25"/>
    <mergeCell ref="C26:F26"/>
    <mergeCell ref="C27:F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7"/>
  <sheetViews>
    <sheetView topLeftCell="A19" workbookViewId="0">
      <selection activeCell="C28" sqref="C28"/>
    </sheetView>
  </sheetViews>
  <sheetFormatPr baseColWidth="10" defaultRowHeight="15" x14ac:dyDescent="0.25"/>
  <cols>
    <col min="1" max="1" width="4.140625" customWidth="1"/>
    <col min="2" max="2" width="6.7109375" customWidth="1"/>
    <col min="3" max="3" width="22.140625" customWidth="1"/>
    <col min="4" max="4" width="14.85546875" customWidth="1"/>
    <col min="6" max="6" width="15.28515625" customWidth="1"/>
    <col min="8" max="10" width="14.7109375" customWidth="1"/>
    <col min="258" max="258" width="6.7109375" customWidth="1"/>
    <col min="259" max="259" width="30.85546875" customWidth="1"/>
    <col min="260" max="260" width="14.85546875" customWidth="1"/>
    <col min="262" max="262" width="19.42578125" customWidth="1"/>
    <col min="264" max="266" width="14.7109375" customWidth="1"/>
    <col min="514" max="514" width="6.7109375" customWidth="1"/>
    <col min="515" max="515" width="30.85546875" customWidth="1"/>
    <col min="516" max="516" width="14.85546875" customWidth="1"/>
    <col min="518" max="518" width="19.42578125" customWidth="1"/>
    <col min="520" max="522" width="14.7109375" customWidth="1"/>
    <col min="770" max="770" width="6.7109375" customWidth="1"/>
    <col min="771" max="771" width="30.85546875" customWidth="1"/>
    <col min="772" max="772" width="14.85546875" customWidth="1"/>
    <col min="774" max="774" width="19.42578125" customWidth="1"/>
    <col min="776" max="778" width="14.7109375" customWidth="1"/>
    <col min="1026" max="1026" width="6.7109375" customWidth="1"/>
    <col min="1027" max="1027" width="30.85546875" customWidth="1"/>
    <col min="1028" max="1028" width="14.85546875" customWidth="1"/>
    <col min="1030" max="1030" width="19.42578125" customWidth="1"/>
    <col min="1032" max="1034" width="14.7109375" customWidth="1"/>
    <col min="1282" max="1282" width="6.7109375" customWidth="1"/>
    <col min="1283" max="1283" width="30.85546875" customWidth="1"/>
    <col min="1284" max="1284" width="14.85546875" customWidth="1"/>
    <col min="1286" max="1286" width="19.42578125" customWidth="1"/>
    <col min="1288" max="1290" width="14.7109375" customWidth="1"/>
    <col min="1538" max="1538" width="6.7109375" customWidth="1"/>
    <col min="1539" max="1539" width="30.85546875" customWidth="1"/>
    <col min="1540" max="1540" width="14.85546875" customWidth="1"/>
    <col min="1542" max="1542" width="19.42578125" customWidth="1"/>
    <col min="1544" max="1546" width="14.7109375" customWidth="1"/>
    <col min="1794" max="1794" width="6.7109375" customWidth="1"/>
    <col min="1795" max="1795" width="30.85546875" customWidth="1"/>
    <col min="1796" max="1796" width="14.85546875" customWidth="1"/>
    <col min="1798" max="1798" width="19.42578125" customWidth="1"/>
    <col min="1800" max="1802" width="14.7109375" customWidth="1"/>
    <col min="2050" max="2050" width="6.7109375" customWidth="1"/>
    <col min="2051" max="2051" width="30.85546875" customWidth="1"/>
    <col min="2052" max="2052" width="14.85546875" customWidth="1"/>
    <col min="2054" max="2054" width="19.42578125" customWidth="1"/>
    <col min="2056" max="2058" width="14.7109375" customWidth="1"/>
    <col min="2306" max="2306" width="6.7109375" customWidth="1"/>
    <col min="2307" max="2307" width="30.85546875" customWidth="1"/>
    <col min="2308" max="2308" width="14.85546875" customWidth="1"/>
    <col min="2310" max="2310" width="19.42578125" customWidth="1"/>
    <col min="2312" max="2314" width="14.7109375" customWidth="1"/>
    <col min="2562" max="2562" width="6.7109375" customWidth="1"/>
    <col min="2563" max="2563" width="30.85546875" customWidth="1"/>
    <col min="2564" max="2564" width="14.85546875" customWidth="1"/>
    <col min="2566" max="2566" width="19.42578125" customWidth="1"/>
    <col min="2568" max="2570" width="14.7109375" customWidth="1"/>
    <col min="2818" max="2818" width="6.7109375" customWidth="1"/>
    <col min="2819" max="2819" width="30.85546875" customWidth="1"/>
    <col min="2820" max="2820" width="14.85546875" customWidth="1"/>
    <col min="2822" max="2822" width="19.42578125" customWidth="1"/>
    <col min="2824" max="2826" width="14.7109375" customWidth="1"/>
    <col min="3074" max="3074" width="6.7109375" customWidth="1"/>
    <col min="3075" max="3075" width="30.85546875" customWidth="1"/>
    <col min="3076" max="3076" width="14.85546875" customWidth="1"/>
    <col min="3078" max="3078" width="19.42578125" customWidth="1"/>
    <col min="3080" max="3082" width="14.7109375" customWidth="1"/>
    <col min="3330" max="3330" width="6.7109375" customWidth="1"/>
    <col min="3331" max="3331" width="30.85546875" customWidth="1"/>
    <col min="3332" max="3332" width="14.85546875" customWidth="1"/>
    <col min="3334" max="3334" width="19.42578125" customWidth="1"/>
    <col min="3336" max="3338" width="14.7109375" customWidth="1"/>
    <col min="3586" max="3586" width="6.7109375" customWidth="1"/>
    <col min="3587" max="3587" width="30.85546875" customWidth="1"/>
    <col min="3588" max="3588" width="14.85546875" customWidth="1"/>
    <col min="3590" max="3590" width="19.42578125" customWidth="1"/>
    <col min="3592" max="3594" width="14.7109375" customWidth="1"/>
    <col min="3842" max="3842" width="6.7109375" customWidth="1"/>
    <col min="3843" max="3843" width="30.85546875" customWidth="1"/>
    <col min="3844" max="3844" width="14.85546875" customWidth="1"/>
    <col min="3846" max="3846" width="19.42578125" customWidth="1"/>
    <col min="3848" max="3850" width="14.7109375" customWidth="1"/>
    <col min="4098" max="4098" width="6.7109375" customWidth="1"/>
    <col min="4099" max="4099" width="30.85546875" customWidth="1"/>
    <col min="4100" max="4100" width="14.85546875" customWidth="1"/>
    <col min="4102" max="4102" width="19.42578125" customWidth="1"/>
    <col min="4104" max="4106" width="14.7109375" customWidth="1"/>
    <col min="4354" max="4354" width="6.7109375" customWidth="1"/>
    <col min="4355" max="4355" width="30.85546875" customWidth="1"/>
    <col min="4356" max="4356" width="14.85546875" customWidth="1"/>
    <col min="4358" max="4358" width="19.42578125" customWidth="1"/>
    <col min="4360" max="4362" width="14.7109375" customWidth="1"/>
    <col min="4610" max="4610" width="6.7109375" customWidth="1"/>
    <col min="4611" max="4611" width="30.85546875" customWidth="1"/>
    <col min="4612" max="4612" width="14.85546875" customWidth="1"/>
    <col min="4614" max="4614" width="19.42578125" customWidth="1"/>
    <col min="4616" max="4618" width="14.7109375" customWidth="1"/>
    <col min="4866" max="4866" width="6.7109375" customWidth="1"/>
    <col min="4867" max="4867" width="30.85546875" customWidth="1"/>
    <col min="4868" max="4868" width="14.85546875" customWidth="1"/>
    <col min="4870" max="4870" width="19.42578125" customWidth="1"/>
    <col min="4872" max="4874" width="14.7109375" customWidth="1"/>
    <col min="5122" max="5122" width="6.7109375" customWidth="1"/>
    <col min="5123" max="5123" width="30.85546875" customWidth="1"/>
    <col min="5124" max="5124" width="14.85546875" customWidth="1"/>
    <col min="5126" max="5126" width="19.42578125" customWidth="1"/>
    <col min="5128" max="5130" width="14.7109375" customWidth="1"/>
    <col min="5378" max="5378" width="6.7109375" customWidth="1"/>
    <col min="5379" max="5379" width="30.85546875" customWidth="1"/>
    <col min="5380" max="5380" width="14.85546875" customWidth="1"/>
    <col min="5382" max="5382" width="19.42578125" customWidth="1"/>
    <col min="5384" max="5386" width="14.7109375" customWidth="1"/>
    <col min="5634" max="5634" width="6.7109375" customWidth="1"/>
    <col min="5635" max="5635" width="30.85546875" customWidth="1"/>
    <col min="5636" max="5636" width="14.85546875" customWidth="1"/>
    <col min="5638" max="5638" width="19.42578125" customWidth="1"/>
    <col min="5640" max="5642" width="14.7109375" customWidth="1"/>
    <col min="5890" max="5890" width="6.7109375" customWidth="1"/>
    <col min="5891" max="5891" width="30.85546875" customWidth="1"/>
    <col min="5892" max="5892" width="14.85546875" customWidth="1"/>
    <col min="5894" max="5894" width="19.42578125" customWidth="1"/>
    <col min="5896" max="5898" width="14.7109375" customWidth="1"/>
    <col min="6146" max="6146" width="6.7109375" customWidth="1"/>
    <col min="6147" max="6147" width="30.85546875" customWidth="1"/>
    <col min="6148" max="6148" width="14.85546875" customWidth="1"/>
    <col min="6150" max="6150" width="19.42578125" customWidth="1"/>
    <col min="6152" max="6154" width="14.7109375" customWidth="1"/>
    <col min="6402" max="6402" width="6.7109375" customWidth="1"/>
    <col min="6403" max="6403" width="30.85546875" customWidth="1"/>
    <col min="6404" max="6404" width="14.85546875" customWidth="1"/>
    <col min="6406" max="6406" width="19.42578125" customWidth="1"/>
    <col min="6408" max="6410" width="14.7109375" customWidth="1"/>
    <col min="6658" max="6658" width="6.7109375" customWidth="1"/>
    <col min="6659" max="6659" width="30.85546875" customWidth="1"/>
    <col min="6660" max="6660" width="14.85546875" customWidth="1"/>
    <col min="6662" max="6662" width="19.42578125" customWidth="1"/>
    <col min="6664" max="6666" width="14.7109375" customWidth="1"/>
    <col min="6914" max="6914" width="6.7109375" customWidth="1"/>
    <col min="6915" max="6915" width="30.85546875" customWidth="1"/>
    <col min="6916" max="6916" width="14.85546875" customWidth="1"/>
    <col min="6918" max="6918" width="19.42578125" customWidth="1"/>
    <col min="6920" max="6922" width="14.7109375" customWidth="1"/>
    <col min="7170" max="7170" width="6.7109375" customWidth="1"/>
    <col min="7171" max="7171" width="30.85546875" customWidth="1"/>
    <col min="7172" max="7172" width="14.85546875" customWidth="1"/>
    <col min="7174" max="7174" width="19.42578125" customWidth="1"/>
    <col min="7176" max="7178" width="14.7109375" customWidth="1"/>
    <col min="7426" max="7426" width="6.7109375" customWidth="1"/>
    <col min="7427" max="7427" width="30.85546875" customWidth="1"/>
    <col min="7428" max="7428" width="14.85546875" customWidth="1"/>
    <col min="7430" max="7430" width="19.42578125" customWidth="1"/>
    <col min="7432" max="7434" width="14.7109375" customWidth="1"/>
    <col min="7682" max="7682" width="6.7109375" customWidth="1"/>
    <col min="7683" max="7683" width="30.85546875" customWidth="1"/>
    <col min="7684" max="7684" width="14.85546875" customWidth="1"/>
    <col min="7686" max="7686" width="19.42578125" customWidth="1"/>
    <col min="7688" max="7690" width="14.7109375" customWidth="1"/>
    <col min="7938" max="7938" width="6.7109375" customWidth="1"/>
    <col min="7939" max="7939" width="30.85546875" customWidth="1"/>
    <col min="7940" max="7940" width="14.85546875" customWidth="1"/>
    <col min="7942" max="7942" width="19.42578125" customWidth="1"/>
    <col min="7944" max="7946" width="14.7109375" customWidth="1"/>
    <col min="8194" max="8194" width="6.7109375" customWidth="1"/>
    <col min="8195" max="8195" width="30.85546875" customWidth="1"/>
    <col min="8196" max="8196" width="14.85546875" customWidth="1"/>
    <col min="8198" max="8198" width="19.42578125" customWidth="1"/>
    <col min="8200" max="8202" width="14.7109375" customWidth="1"/>
    <col min="8450" max="8450" width="6.7109375" customWidth="1"/>
    <col min="8451" max="8451" width="30.85546875" customWidth="1"/>
    <col min="8452" max="8452" width="14.85546875" customWidth="1"/>
    <col min="8454" max="8454" width="19.42578125" customWidth="1"/>
    <col min="8456" max="8458" width="14.7109375" customWidth="1"/>
    <col min="8706" max="8706" width="6.7109375" customWidth="1"/>
    <col min="8707" max="8707" width="30.85546875" customWidth="1"/>
    <col min="8708" max="8708" width="14.85546875" customWidth="1"/>
    <col min="8710" max="8710" width="19.42578125" customWidth="1"/>
    <col min="8712" max="8714" width="14.7109375" customWidth="1"/>
    <col min="8962" max="8962" width="6.7109375" customWidth="1"/>
    <col min="8963" max="8963" width="30.85546875" customWidth="1"/>
    <col min="8964" max="8964" width="14.85546875" customWidth="1"/>
    <col min="8966" max="8966" width="19.42578125" customWidth="1"/>
    <col min="8968" max="8970" width="14.7109375" customWidth="1"/>
    <col min="9218" max="9218" width="6.7109375" customWidth="1"/>
    <col min="9219" max="9219" width="30.85546875" customWidth="1"/>
    <col min="9220" max="9220" width="14.85546875" customWidth="1"/>
    <col min="9222" max="9222" width="19.42578125" customWidth="1"/>
    <col min="9224" max="9226" width="14.7109375" customWidth="1"/>
    <col min="9474" max="9474" width="6.7109375" customWidth="1"/>
    <col min="9475" max="9475" width="30.85546875" customWidth="1"/>
    <col min="9476" max="9476" width="14.85546875" customWidth="1"/>
    <col min="9478" max="9478" width="19.42578125" customWidth="1"/>
    <col min="9480" max="9482" width="14.7109375" customWidth="1"/>
    <col min="9730" max="9730" width="6.7109375" customWidth="1"/>
    <col min="9731" max="9731" width="30.85546875" customWidth="1"/>
    <col min="9732" max="9732" width="14.85546875" customWidth="1"/>
    <col min="9734" max="9734" width="19.42578125" customWidth="1"/>
    <col min="9736" max="9738" width="14.7109375" customWidth="1"/>
    <col min="9986" max="9986" width="6.7109375" customWidth="1"/>
    <col min="9987" max="9987" width="30.85546875" customWidth="1"/>
    <col min="9988" max="9988" width="14.85546875" customWidth="1"/>
    <col min="9990" max="9990" width="19.42578125" customWidth="1"/>
    <col min="9992" max="9994" width="14.7109375" customWidth="1"/>
    <col min="10242" max="10242" width="6.7109375" customWidth="1"/>
    <col min="10243" max="10243" width="30.85546875" customWidth="1"/>
    <col min="10244" max="10244" width="14.85546875" customWidth="1"/>
    <col min="10246" max="10246" width="19.42578125" customWidth="1"/>
    <col min="10248" max="10250" width="14.7109375" customWidth="1"/>
    <col min="10498" max="10498" width="6.7109375" customWidth="1"/>
    <col min="10499" max="10499" width="30.85546875" customWidth="1"/>
    <col min="10500" max="10500" width="14.85546875" customWidth="1"/>
    <col min="10502" max="10502" width="19.42578125" customWidth="1"/>
    <col min="10504" max="10506" width="14.7109375" customWidth="1"/>
    <col min="10754" max="10754" width="6.7109375" customWidth="1"/>
    <col min="10755" max="10755" width="30.85546875" customWidth="1"/>
    <col min="10756" max="10756" width="14.85546875" customWidth="1"/>
    <col min="10758" max="10758" width="19.42578125" customWidth="1"/>
    <col min="10760" max="10762" width="14.7109375" customWidth="1"/>
    <col min="11010" max="11010" width="6.7109375" customWidth="1"/>
    <col min="11011" max="11011" width="30.85546875" customWidth="1"/>
    <col min="11012" max="11012" width="14.85546875" customWidth="1"/>
    <col min="11014" max="11014" width="19.42578125" customWidth="1"/>
    <col min="11016" max="11018" width="14.7109375" customWidth="1"/>
    <col min="11266" max="11266" width="6.7109375" customWidth="1"/>
    <col min="11267" max="11267" width="30.85546875" customWidth="1"/>
    <col min="11268" max="11268" width="14.85546875" customWidth="1"/>
    <col min="11270" max="11270" width="19.42578125" customWidth="1"/>
    <col min="11272" max="11274" width="14.7109375" customWidth="1"/>
    <col min="11522" max="11522" width="6.7109375" customWidth="1"/>
    <col min="11523" max="11523" width="30.85546875" customWidth="1"/>
    <col min="11524" max="11524" width="14.85546875" customWidth="1"/>
    <col min="11526" max="11526" width="19.42578125" customWidth="1"/>
    <col min="11528" max="11530" width="14.7109375" customWidth="1"/>
    <col min="11778" max="11778" width="6.7109375" customWidth="1"/>
    <col min="11779" max="11779" width="30.85546875" customWidth="1"/>
    <col min="11780" max="11780" width="14.85546875" customWidth="1"/>
    <col min="11782" max="11782" width="19.42578125" customWidth="1"/>
    <col min="11784" max="11786" width="14.7109375" customWidth="1"/>
    <col min="12034" max="12034" width="6.7109375" customWidth="1"/>
    <col min="12035" max="12035" width="30.85546875" customWidth="1"/>
    <col min="12036" max="12036" width="14.85546875" customWidth="1"/>
    <col min="12038" max="12038" width="19.42578125" customWidth="1"/>
    <col min="12040" max="12042" width="14.7109375" customWidth="1"/>
    <col min="12290" max="12290" width="6.7109375" customWidth="1"/>
    <col min="12291" max="12291" width="30.85546875" customWidth="1"/>
    <col min="12292" max="12292" width="14.85546875" customWidth="1"/>
    <col min="12294" max="12294" width="19.42578125" customWidth="1"/>
    <col min="12296" max="12298" width="14.7109375" customWidth="1"/>
    <col min="12546" max="12546" width="6.7109375" customWidth="1"/>
    <col min="12547" max="12547" width="30.85546875" customWidth="1"/>
    <col min="12548" max="12548" width="14.85546875" customWidth="1"/>
    <col min="12550" max="12550" width="19.42578125" customWidth="1"/>
    <col min="12552" max="12554" width="14.7109375" customWidth="1"/>
    <col min="12802" max="12802" width="6.7109375" customWidth="1"/>
    <col min="12803" max="12803" width="30.85546875" customWidth="1"/>
    <col min="12804" max="12804" width="14.85546875" customWidth="1"/>
    <col min="12806" max="12806" width="19.42578125" customWidth="1"/>
    <col min="12808" max="12810" width="14.7109375" customWidth="1"/>
    <col min="13058" max="13058" width="6.7109375" customWidth="1"/>
    <col min="13059" max="13059" width="30.85546875" customWidth="1"/>
    <col min="13060" max="13060" width="14.85546875" customWidth="1"/>
    <col min="13062" max="13062" width="19.42578125" customWidth="1"/>
    <col min="13064" max="13066" width="14.7109375" customWidth="1"/>
    <col min="13314" max="13314" width="6.7109375" customWidth="1"/>
    <col min="13315" max="13315" width="30.85546875" customWidth="1"/>
    <col min="13316" max="13316" width="14.85546875" customWidth="1"/>
    <col min="13318" max="13318" width="19.42578125" customWidth="1"/>
    <col min="13320" max="13322" width="14.7109375" customWidth="1"/>
    <col min="13570" max="13570" width="6.7109375" customWidth="1"/>
    <col min="13571" max="13571" width="30.85546875" customWidth="1"/>
    <col min="13572" max="13572" width="14.85546875" customWidth="1"/>
    <col min="13574" max="13574" width="19.42578125" customWidth="1"/>
    <col min="13576" max="13578" width="14.7109375" customWidth="1"/>
    <col min="13826" max="13826" width="6.7109375" customWidth="1"/>
    <col min="13827" max="13827" width="30.85546875" customWidth="1"/>
    <col min="13828" max="13828" width="14.85546875" customWidth="1"/>
    <col min="13830" max="13830" width="19.42578125" customWidth="1"/>
    <col min="13832" max="13834" width="14.7109375" customWidth="1"/>
    <col min="14082" max="14082" width="6.7109375" customWidth="1"/>
    <col min="14083" max="14083" width="30.85546875" customWidth="1"/>
    <col min="14084" max="14084" width="14.85546875" customWidth="1"/>
    <col min="14086" max="14086" width="19.42578125" customWidth="1"/>
    <col min="14088" max="14090" width="14.7109375" customWidth="1"/>
    <col min="14338" max="14338" width="6.7109375" customWidth="1"/>
    <col min="14339" max="14339" width="30.85546875" customWidth="1"/>
    <col min="14340" max="14340" width="14.85546875" customWidth="1"/>
    <col min="14342" max="14342" width="19.42578125" customWidth="1"/>
    <col min="14344" max="14346" width="14.7109375" customWidth="1"/>
    <col min="14594" max="14594" width="6.7109375" customWidth="1"/>
    <col min="14595" max="14595" width="30.85546875" customWidth="1"/>
    <col min="14596" max="14596" width="14.85546875" customWidth="1"/>
    <col min="14598" max="14598" width="19.42578125" customWidth="1"/>
    <col min="14600" max="14602" width="14.7109375" customWidth="1"/>
    <col min="14850" max="14850" width="6.7109375" customWidth="1"/>
    <col min="14851" max="14851" width="30.85546875" customWidth="1"/>
    <col min="14852" max="14852" width="14.85546875" customWidth="1"/>
    <col min="14854" max="14854" width="19.42578125" customWidth="1"/>
    <col min="14856" max="14858" width="14.7109375" customWidth="1"/>
    <col min="15106" max="15106" width="6.7109375" customWidth="1"/>
    <col min="15107" max="15107" width="30.85546875" customWidth="1"/>
    <col min="15108" max="15108" width="14.85546875" customWidth="1"/>
    <col min="15110" max="15110" width="19.42578125" customWidth="1"/>
    <col min="15112" max="15114" width="14.7109375" customWidth="1"/>
    <col min="15362" max="15362" width="6.7109375" customWidth="1"/>
    <col min="15363" max="15363" width="30.85546875" customWidth="1"/>
    <col min="15364" max="15364" width="14.85546875" customWidth="1"/>
    <col min="15366" max="15366" width="19.42578125" customWidth="1"/>
    <col min="15368" max="15370" width="14.7109375" customWidth="1"/>
    <col min="15618" max="15618" width="6.7109375" customWidth="1"/>
    <col min="15619" max="15619" width="30.85546875" customWidth="1"/>
    <col min="15620" max="15620" width="14.85546875" customWidth="1"/>
    <col min="15622" max="15622" width="19.42578125" customWidth="1"/>
    <col min="15624" max="15626" width="14.7109375" customWidth="1"/>
    <col min="15874" max="15874" width="6.7109375" customWidth="1"/>
    <col min="15875" max="15875" width="30.85546875" customWidth="1"/>
    <col min="15876" max="15876" width="14.85546875" customWidth="1"/>
    <col min="15878" max="15878" width="19.42578125" customWidth="1"/>
    <col min="15880" max="15882" width="14.7109375" customWidth="1"/>
    <col min="16130" max="16130" width="6.7109375" customWidth="1"/>
    <col min="16131" max="16131" width="30.85546875" customWidth="1"/>
    <col min="16132" max="16132" width="14.85546875" customWidth="1"/>
    <col min="16134" max="16134" width="19.42578125" customWidth="1"/>
    <col min="16136" max="16138" width="14.7109375" customWidth="1"/>
  </cols>
  <sheetData>
    <row r="3" spans="3:6" s="12" customFormat="1" ht="18" x14ac:dyDescent="0.25">
      <c r="C3" s="4" t="s">
        <v>25</v>
      </c>
      <c r="D3"/>
    </row>
    <row r="4" spans="3:6" ht="18" x14ac:dyDescent="0.25">
      <c r="C4" s="4" t="s">
        <v>2</v>
      </c>
      <c r="E4" s="1"/>
      <c r="F4" s="1"/>
    </row>
    <row r="5" spans="3:6" ht="39" x14ac:dyDescent="0.25">
      <c r="C5" s="16" t="s">
        <v>37</v>
      </c>
      <c r="D5" s="16" t="s">
        <v>26</v>
      </c>
      <c r="E5" s="3"/>
      <c r="F5" s="3"/>
    </row>
    <row r="6" spans="3:6" x14ac:dyDescent="0.25">
      <c r="C6" s="3">
        <v>29599</v>
      </c>
      <c r="D6" s="3">
        <v>42693</v>
      </c>
      <c r="E6" s="3"/>
      <c r="F6" s="3"/>
    </row>
    <row r="7" spans="3:6" x14ac:dyDescent="0.25">
      <c r="C7" s="3"/>
      <c r="D7" s="3"/>
      <c r="E7" s="3"/>
      <c r="F7" s="3"/>
    </row>
    <row r="8" spans="3:6" x14ac:dyDescent="0.25">
      <c r="C8" s="6" t="s">
        <v>13</v>
      </c>
      <c r="E8" s="5"/>
      <c r="F8" s="5"/>
    </row>
    <row r="9" spans="3:6" x14ac:dyDescent="0.25">
      <c r="C9" s="6" t="s">
        <v>7</v>
      </c>
      <c r="D9" s="5"/>
      <c r="E9" s="5"/>
      <c r="F9" s="5"/>
    </row>
    <row r="10" spans="3:6" ht="45" x14ac:dyDescent="0.25">
      <c r="C10" s="19"/>
      <c r="D10" s="20" t="s">
        <v>8</v>
      </c>
      <c r="E10" s="21" t="s">
        <v>14</v>
      </c>
      <c r="F10" s="21" t="s">
        <v>15</v>
      </c>
    </row>
    <row r="11" spans="3:6" x14ac:dyDescent="0.25">
      <c r="C11" s="22" t="s">
        <v>3</v>
      </c>
      <c r="D11" s="23">
        <v>600000</v>
      </c>
      <c r="E11" s="23">
        <f>D11/30*28</f>
        <v>560000</v>
      </c>
      <c r="F11" s="23">
        <f>D11/30*29</f>
        <v>580000</v>
      </c>
    </row>
    <row r="12" spans="3:6" x14ac:dyDescent="0.25">
      <c r="C12" s="22" t="s">
        <v>16</v>
      </c>
      <c r="D12" s="23">
        <f>257500*4.75/12</f>
        <v>101927.08333333333</v>
      </c>
      <c r="E12" s="23">
        <f t="shared" ref="E12:F12" si="0">257500*4.75/12</f>
        <v>101927.08333333333</v>
      </c>
      <c r="F12" s="23">
        <f t="shared" si="0"/>
        <v>101927.08333333333</v>
      </c>
    </row>
    <row r="13" spans="3:6" x14ac:dyDescent="0.25">
      <c r="C13" s="22" t="s">
        <v>10</v>
      </c>
      <c r="D13" s="23">
        <v>100000</v>
      </c>
      <c r="E13" s="23">
        <v>0</v>
      </c>
      <c r="F13" s="23">
        <v>50000</v>
      </c>
    </row>
    <row r="14" spans="3:6" x14ac:dyDescent="0.25">
      <c r="C14" s="22" t="s">
        <v>12</v>
      </c>
      <c r="D14" s="23">
        <f>(D11+D13)*0.0077777 * 10</f>
        <v>54443.9</v>
      </c>
      <c r="E14" s="23">
        <f>(700000*0.007777)*8</f>
        <v>43551.199999999997</v>
      </c>
      <c r="F14" s="23">
        <v>0</v>
      </c>
    </row>
    <row r="15" spans="3:6" x14ac:dyDescent="0.25">
      <c r="C15" s="22" t="s">
        <v>11</v>
      </c>
      <c r="D15" s="23">
        <v>0</v>
      </c>
      <c r="E15" s="23">
        <v>30000</v>
      </c>
      <c r="F15" s="23">
        <v>0</v>
      </c>
    </row>
    <row r="16" spans="3:6" x14ac:dyDescent="0.25">
      <c r="C16" s="24" t="s">
        <v>17</v>
      </c>
      <c r="D16" s="23">
        <v>70000</v>
      </c>
      <c r="E16" s="23">
        <f>D16/30*28</f>
        <v>65333.333333333336</v>
      </c>
      <c r="F16" s="23">
        <f>D16/30*29</f>
        <v>67666.666666666672</v>
      </c>
    </row>
    <row r="17" spans="2:6" x14ac:dyDescent="0.25">
      <c r="C17" s="24" t="s">
        <v>18</v>
      </c>
      <c r="D17" s="23">
        <v>70000</v>
      </c>
      <c r="E17" s="23">
        <f>D17/30*28</f>
        <v>65333.333333333336</v>
      </c>
      <c r="F17" s="23">
        <f>D17/30*29</f>
        <v>67666.666666666672</v>
      </c>
    </row>
    <row r="18" spans="2:6" x14ac:dyDescent="0.25">
      <c r="C18" s="25"/>
      <c r="D18" s="26"/>
      <c r="E18" s="23"/>
      <c r="F18" s="23"/>
    </row>
    <row r="19" spans="2:6" x14ac:dyDescent="0.25">
      <c r="C19" s="27" t="s">
        <v>4</v>
      </c>
      <c r="D19" s="23">
        <f>SUM(D11:D17)</f>
        <v>996370.9833333334</v>
      </c>
      <c r="E19" s="23">
        <f t="shared" ref="E19:F19" si="1">SUM(E11:E17)</f>
        <v>866144.95000000007</v>
      </c>
      <c r="F19" s="23">
        <f t="shared" si="1"/>
        <v>867260.41666666663</v>
      </c>
    </row>
    <row r="20" spans="2:6" x14ac:dyDescent="0.25">
      <c r="C20" s="8"/>
      <c r="D20" s="9"/>
      <c r="E20" s="9"/>
      <c r="F20" s="9"/>
    </row>
    <row r="21" spans="2:6" x14ac:dyDescent="0.25">
      <c r="C21" s="6" t="s">
        <v>5</v>
      </c>
      <c r="D21" s="9">
        <f>D11+D12+D13+D16+D17</f>
        <v>941927.08333333337</v>
      </c>
      <c r="E21" s="8"/>
      <c r="F21" s="8"/>
    </row>
    <row r="22" spans="2:6" x14ac:dyDescent="0.25">
      <c r="B22">
        <v>35</v>
      </c>
      <c r="C22" s="6" t="s">
        <v>6</v>
      </c>
      <c r="D22" s="9">
        <f>D21*B22</f>
        <v>32967447.916666668</v>
      </c>
      <c r="E22" s="8"/>
      <c r="F22" s="8"/>
    </row>
    <row r="23" spans="2:6" x14ac:dyDescent="0.25">
      <c r="C23" s="6"/>
      <c r="D23" s="9"/>
      <c r="E23" s="8"/>
      <c r="F23" s="8"/>
    </row>
    <row r="24" spans="2:6" x14ac:dyDescent="0.25">
      <c r="C24" s="30" t="s">
        <v>41</v>
      </c>
    </row>
    <row r="25" spans="2:6" ht="44.25" customHeight="1" x14ac:dyDescent="0.25">
      <c r="C25" s="32" t="s">
        <v>43</v>
      </c>
      <c r="D25" s="33"/>
      <c r="E25" s="33"/>
      <c r="F25" s="33"/>
    </row>
    <row r="26" spans="2:6" ht="42" customHeight="1" x14ac:dyDescent="0.25">
      <c r="C26" s="32" t="s">
        <v>45</v>
      </c>
      <c r="D26" s="33"/>
      <c r="E26" s="33"/>
      <c r="F26" s="33"/>
    </row>
    <row r="27" spans="2:6" ht="37.5" customHeight="1" x14ac:dyDescent="0.25">
      <c r="C27" s="32" t="s">
        <v>42</v>
      </c>
      <c r="D27" s="33"/>
      <c r="E27" s="33"/>
      <c r="F27" s="33"/>
    </row>
  </sheetData>
  <mergeCells count="3">
    <mergeCell ref="C25:F25"/>
    <mergeCell ref="C26:F26"/>
    <mergeCell ref="C27:F27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22" workbookViewId="0">
      <selection activeCell="D36" sqref="D36"/>
    </sheetView>
  </sheetViews>
  <sheetFormatPr baseColWidth="10" defaultRowHeight="15" x14ac:dyDescent="0.25"/>
  <cols>
    <col min="1" max="1" width="4" customWidth="1"/>
    <col min="2" max="2" width="6.7109375" customWidth="1"/>
    <col min="3" max="3" width="30.85546875" customWidth="1"/>
    <col min="4" max="4" width="14.85546875" customWidth="1"/>
    <col min="6" max="6" width="15.28515625" customWidth="1"/>
    <col min="8" max="10" width="14.7109375" customWidth="1"/>
    <col min="258" max="258" width="6.7109375" customWidth="1"/>
    <col min="259" max="259" width="30.85546875" customWidth="1"/>
    <col min="260" max="260" width="14.85546875" customWidth="1"/>
    <col min="262" max="262" width="19.42578125" customWidth="1"/>
    <col min="264" max="266" width="14.7109375" customWidth="1"/>
    <col min="514" max="514" width="6.7109375" customWidth="1"/>
    <col min="515" max="515" width="30.85546875" customWidth="1"/>
    <col min="516" max="516" width="14.85546875" customWidth="1"/>
    <col min="518" max="518" width="19.42578125" customWidth="1"/>
    <col min="520" max="522" width="14.7109375" customWidth="1"/>
    <col min="770" max="770" width="6.7109375" customWidth="1"/>
    <col min="771" max="771" width="30.85546875" customWidth="1"/>
    <col min="772" max="772" width="14.85546875" customWidth="1"/>
    <col min="774" max="774" width="19.42578125" customWidth="1"/>
    <col min="776" max="778" width="14.7109375" customWidth="1"/>
    <col min="1026" max="1026" width="6.7109375" customWidth="1"/>
    <col min="1027" max="1027" width="30.85546875" customWidth="1"/>
    <col min="1028" max="1028" width="14.85546875" customWidth="1"/>
    <col min="1030" max="1030" width="19.42578125" customWidth="1"/>
    <col min="1032" max="1034" width="14.7109375" customWidth="1"/>
    <col min="1282" max="1282" width="6.7109375" customWidth="1"/>
    <col min="1283" max="1283" width="30.85546875" customWidth="1"/>
    <col min="1284" max="1284" width="14.85546875" customWidth="1"/>
    <col min="1286" max="1286" width="19.42578125" customWidth="1"/>
    <col min="1288" max="1290" width="14.7109375" customWidth="1"/>
    <col min="1538" max="1538" width="6.7109375" customWidth="1"/>
    <col min="1539" max="1539" width="30.85546875" customWidth="1"/>
    <col min="1540" max="1540" width="14.85546875" customWidth="1"/>
    <col min="1542" max="1542" width="19.42578125" customWidth="1"/>
    <col min="1544" max="1546" width="14.7109375" customWidth="1"/>
    <col min="1794" max="1794" width="6.7109375" customWidth="1"/>
    <col min="1795" max="1795" width="30.85546875" customWidth="1"/>
    <col min="1796" max="1796" width="14.85546875" customWidth="1"/>
    <col min="1798" max="1798" width="19.42578125" customWidth="1"/>
    <col min="1800" max="1802" width="14.7109375" customWidth="1"/>
    <col min="2050" max="2050" width="6.7109375" customWidth="1"/>
    <col min="2051" max="2051" width="30.85546875" customWidth="1"/>
    <col min="2052" max="2052" width="14.85546875" customWidth="1"/>
    <col min="2054" max="2054" width="19.42578125" customWidth="1"/>
    <col min="2056" max="2058" width="14.7109375" customWidth="1"/>
    <col min="2306" max="2306" width="6.7109375" customWidth="1"/>
    <col min="2307" max="2307" width="30.85546875" customWidth="1"/>
    <col min="2308" max="2308" width="14.85546875" customWidth="1"/>
    <col min="2310" max="2310" width="19.42578125" customWidth="1"/>
    <col min="2312" max="2314" width="14.7109375" customWidth="1"/>
    <col min="2562" max="2562" width="6.7109375" customWidth="1"/>
    <col min="2563" max="2563" width="30.85546875" customWidth="1"/>
    <col min="2564" max="2564" width="14.85546875" customWidth="1"/>
    <col min="2566" max="2566" width="19.42578125" customWidth="1"/>
    <col min="2568" max="2570" width="14.7109375" customWidth="1"/>
    <col min="2818" max="2818" width="6.7109375" customWidth="1"/>
    <col min="2819" max="2819" width="30.85546875" customWidth="1"/>
    <col min="2820" max="2820" width="14.85546875" customWidth="1"/>
    <col min="2822" max="2822" width="19.42578125" customWidth="1"/>
    <col min="2824" max="2826" width="14.7109375" customWidth="1"/>
    <col min="3074" max="3074" width="6.7109375" customWidth="1"/>
    <col min="3075" max="3075" width="30.85546875" customWidth="1"/>
    <col min="3076" max="3076" width="14.85546875" customWidth="1"/>
    <col min="3078" max="3078" width="19.42578125" customWidth="1"/>
    <col min="3080" max="3082" width="14.7109375" customWidth="1"/>
    <col min="3330" max="3330" width="6.7109375" customWidth="1"/>
    <col min="3331" max="3331" width="30.85546875" customWidth="1"/>
    <col min="3332" max="3332" width="14.85546875" customWidth="1"/>
    <col min="3334" max="3334" width="19.42578125" customWidth="1"/>
    <col min="3336" max="3338" width="14.7109375" customWidth="1"/>
    <col min="3586" max="3586" width="6.7109375" customWidth="1"/>
    <col min="3587" max="3587" width="30.85546875" customWidth="1"/>
    <col min="3588" max="3588" width="14.85546875" customWidth="1"/>
    <col min="3590" max="3590" width="19.42578125" customWidth="1"/>
    <col min="3592" max="3594" width="14.7109375" customWidth="1"/>
    <col min="3842" max="3842" width="6.7109375" customWidth="1"/>
    <col min="3843" max="3843" width="30.85546875" customWidth="1"/>
    <col min="3844" max="3844" width="14.85546875" customWidth="1"/>
    <col min="3846" max="3846" width="19.42578125" customWidth="1"/>
    <col min="3848" max="3850" width="14.7109375" customWidth="1"/>
    <col min="4098" max="4098" width="6.7109375" customWidth="1"/>
    <col min="4099" max="4099" width="30.85546875" customWidth="1"/>
    <col min="4100" max="4100" width="14.85546875" customWidth="1"/>
    <col min="4102" max="4102" width="19.42578125" customWidth="1"/>
    <col min="4104" max="4106" width="14.7109375" customWidth="1"/>
    <col min="4354" max="4354" width="6.7109375" customWidth="1"/>
    <col min="4355" max="4355" width="30.85546875" customWidth="1"/>
    <col min="4356" max="4356" width="14.85546875" customWidth="1"/>
    <col min="4358" max="4358" width="19.42578125" customWidth="1"/>
    <col min="4360" max="4362" width="14.7109375" customWidth="1"/>
    <col min="4610" max="4610" width="6.7109375" customWidth="1"/>
    <col min="4611" max="4611" width="30.85546875" customWidth="1"/>
    <col min="4612" max="4612" width="14.85546875" customWidth="1"/>
    <col min="4614" max="4614" width="19.42578125" customWidth="1"/>
    <col min="4616" max="4618" width="14.7109375" customWidth="1"/>
    <col min="4866" max="4866" width="6.7109375" customWidth="1"/>
    <col min="4867" max="4867" width="30.85546875" customWidth="1"/>
    <col min="4868" max="4868" width="14.85546875" customWidth="1"/>
    <col min="4870" max="4870" width="19.42578125" customWidth="1"/>
    <col min="4872" max="4874" width="14.7109375" customWidth="1"/>
    <col min="5122" max="5122" width="6.7109375" customWidth="1"/>
    <col min="5123" max="5123" width="30.85546875" customWidth="1"/>
    <col min="5124" max="5124" width="14.85546875" customWidth="1"/>
    <col min="5126" max="5126" width="19.42578125" customWidth="1"/>
    <col min="5128" max="5130" width="14.7109375" customWidth="1"/>
    <col min="5378" max="5378" width="6.7109375" customWidth="1"/>
    <col min="5379" max="5379" width="30.85546875" customWidth="1"/>
    <col min="5380" max="5380" width="14.85546875" customWidth="1"/>
    <col min="5382" max="5382" width="19.42578125" customWidth="1"/>
    <col min="5384" max="5386" width="14.7109375" customWidth="1"/>
    <col min="5634" max="5634" width="6.7109375" customWidth="1"/>
    <col min="5635" max="5635" width="30.85546875" customWidth="1"/>
    <col min="5636" max="5636" width="14.85546875" customWidth="1"/>
    <col min="5638" max="5638" width="19.42578125" customWidth="1"/>
    <col min="5640" max="5642" width="14.7109375" customWidth="1"/>
    <col min="5890" max="5890" width="6.7109375" customWidth="1"/>
    <col min="5891" max="5891" width="30.85546875" customWidth="1"/>
    <col min="5892" max="5892" width="14.85546875" customWidth="1"/>
    <col min="5894" max="5894" width="19.42578125" customWidth="1"/>
    <col min="5896" max="5898" width="14.7109375" customWidth="1"/>
    <col min="6146" max="6146" width="6.7109375" customWidth="1"/>
    <col min="6147" max="6147" width="30.85546875" customWidth="1"/>
    <col min="6148" max="6148" width="14.85546875" customWidth="1"/>
    <col min="6150" max="6150" width="19.42578125" customWidth="1"/>
    <col min="6152" max="6154" width="14.7109375" customWidth="1"/>
    <col min="6402" max="6402" width="6.7109375" customWidth="1"/>
    <col min="6403" max="6403" width="30.85546875" customWidth="1"/>
    <col min="6404" max="6404" width="14.85546875" customWidth="1"/>
    <col min="6406" max="6406" width="19.42578125" customWidth="1"/>
    <col min="6408" max="6410" width="14.7109375" customWidth="1"/>
    <col min="6658" max="6658" width="6.7109375" customWidth="1"/>
    <col min="6659" max="6659" width="30.85546875" customWidth="1"/>
    <col min="6660" max="6660" width="14.85546875" customWidth="1"/>
    <col min="6662" max="6662" width="19.42578125" customWidth="1"/>
    <col min="6664" max="6666" width="14.7109375" customWidth="1"/>
    <col min="6914" max="6914" width="6.7109375" customWidth="1"/>
    <col min="6915" max="6915" width="30.85546875" customWidth="1"/>
    <col min="6916" max="6916" width="14.85546875" customWidth="1"/>
    <col min="6918" max="6918" width="19.42578125" customWidth="1"/>
    <col min="6920" max="6922" width="14.7109375" customWidth="1"/>
    <col min="7170" max="7170" width="6.7109375" customWidth="1"/>
    <col min="7171" max="7171" width="30.85546875" customWidth="1"/>
    <col min="7172" max="7172" width="14.85546875" customWidth="1"/>
    <col min="7174" max="7174" width="19.42578125" customWidth="1"/>
    <col min="7176" max="7178" width="14.7109375" customWidth="1"/>
    <col min="7426" max="7426" width="6.7109375" customWidth="1"/>
    <col min="7427" max="7427" width="30.85546875" customWidth="1"/>
    <col min="7428" max="7428" width="14.85546875" customWidth="1"/>
    <col min="7430" max="7430" width="19.42578125" customWidth="1"/>
    <col min="7432" max="7434" width="14.7109375" customWidth="1"/>
    <col min="7682" max="7682" width="6.7109375" customWidth="1"/>
    <col min="7683" max="7683" width="30.85546875" customWidth="1"/>
    <col min="7684" max="7684" width="14.85546875" customWidth="1"/>
    <col min="7686" max="7686" width="19.42578125" customWidth="1"/>
    <col min="7688" max="7690" width="14.7109375" customWidth="1"/>
    <col min="7938" max="7938" width="6.7109375" customWidth="1"/>
    <col min="7939" max="7939" width="30.85546875" customWidth="1"/>
    <col min="7940" max="7940" width="14.85546875" customWidth="1"/>
    <col min="7942" max="7942" width="19.42578125" customWidth="1"/>
    <col min="7944" max="7946" width="14.7109375" customWidth="1"/>
    <col min="8194" max="8194" width="6.7109375" customWidth="1"/>
    <col min="8195" max="8195" width="30.85546875" customWidth="1"/>
    <col min="8196" max="8196" width="14.85546875" customWidth="1"/>
    <col min="8198" max="8198" width="19.42578125" customWidth="1"/>
    <col min="8200" max="8202" width="14.7109375" customWidth="1"/>
    <col min="8450" max="8450" width="6.7109375" customWidth="1"/>
    <col min="8451" max="8451" width="30.85546875" customWidth="1"/>
    <col min="8452" max="8452" width="14.85546875" customWidth="1"/>
    <col min="8454" max="8454" width="19.42578125" customWidth="1"/>
    <col min="8456" max="8458" width="14.7109375" customWidth="1"/>
    <col min="8706" max="8706" width="6.7109375" customWidth="1"/>
    <col min="8707" max="8707" width="30.85546875" customWidth="1"/>
    <col min="8708" max="8708" width="14.85546875" customWidth="1"/>
    <col min="8710" max="8710" width="19.42578125" customWidth="1"/>
    <col min="8712" max="8714" width="14.7109375" customWidth="1"/>
    <col min="8962" max="8962" width="6.7109375" customWidth="1"/>
    <col min="8963" max="8963" width="30.85546875" customWidth="1"/>
    <col min="8964" max="8964" width="14.85546875" customWidth="1"/>
    <col min="8966" max="8966" width="19.42578125" customWidth="1"/>
    <col min="8968" max="8970" width="14.7109375" customWidth="1"/>
    <col min="9218" max="9218" width="6.7109375" customWidth="1"/>
    <col min="9219" max="9219" width="30.85546875" customWidth="1"/>
    <col min="9220" max="9220" width="14.85546875" customWidth="1"/>
    <col min="9222" max="9222" width="19.42578125" customWidth="1"/>
    <col min="9224" max="9226" width="14.7109375" customWidth="1"/>
    <col min="9474" max="9474" width="6.7109375" customWidth="1"/>
    <col min="9475" max="9475" width="30.85546875" customWidth="1"/>
    <col min="9476" max="9476" width="14.85546875" customWidth="1"/>
    <col min="9478" max="9478" width="19.42578125" customWidth="1"/>
    <col min="9480" max="9482" width="14.7109375" customWidth="1"/>
    <col min="9730" max="9730" width="6.7109375" customWidth="1"/>
    <col min="9731" max="9731" width="30.85546875" customWidth="1"/>
    <col min="9732" max="9732" width="14.85546875" customWidth="1"/>
    <col min="9734" max="9734" width="19.42578125" customWidth="1"/>
    <col min="9736" max="9738" width="14.7109375" customWidth="1"/>
    <col min="9986" max="9986" width="6.7109375" customWidth="1"/>
    <col min="9987" max="9987" width="30.85546875" customWidth="1"/>
    <col min="9988" max="9988" width="14.85546875" customWidth="1"/>
    <col min="9990" max="9990" width="19.42578125" customWidth="1"/>
    <col min="9992" max="9994" width="14.7109375" customWidth="1"/>
    <col min="10242" max="10242" width="6.7109375" customWidth="1"/>
    <col min="10243" max="10243" width="30.85546875" customWidth="1"/>
    <col min="10244" max="10244" width="14.85546875" customWidth="1"/>
    <col min="10246" max="10246" width="19.42578125" customWidth="1"/>
    <col min="10248" max="10250" width="14.7109375" customWidth="1"/>
    <col min="10498" max="10498" width="6.7109375" customWidth="1"/>
    <col min="10499" max="10499" width="30.85546875" customWidth="1"/>
    <col min="10500" max="10500" width="14.85546875" customWidth="1"/>
    <col min="10502" max="10502" width="19.42578125" customWidth="1"/>
    <col min="10504" max="10506" width="14.7109375" customWidth="1"/>
    <col min="10754" max="10754" width="6.7109375" customWidth="1"/>
    <col min="10755" max="10755" width="30.85546875" customWidth="1"/>
    <col min="10756" max="10756" width="14.85546875" customWidth="1"/>
    <col min="10758" max="10758" width="19.42578125" customWidth="1"/>
    <col min="10760" max="10762" width="14.7109375" customWidth="1"/>
    <col min="11010" max="11010" width="6.7109375" customWidth="1"/>
    <col min="11011" max="11011" width="30.85546875" customWidth="1"/>
    <col min="11012" max="11012" width="14.85546875" customWidth="1"/>
    <col min="11014" max="11014" width="19.42578125" customWidth="1"/>
    <col min="11016" max="11018" width="14.7109375" customWidth="1"/>
    <col min="11266" max="11266" width="6.7109375" customWidth="1"/>
    <col min="11267" max="11267" width="30.85546875" customWidth="1"/>
    <col min="11268" max="11268" width="14.85546875" customWidth="1"/>
    <col min="11270" max="11270" width="19.42578125" customWidth="1"/>
    <col min="11272" max="11274" width="14.7109375" customWidth="1"/>
    <col min="11522" max="11522" width="6.7109375" customWidth="1"/>
    <col min="11523" max="11523" width="30.85546875" customWidth="1"/>
    <col min="11524" max="11524" width="14.85546875" customWidth="1"/>
    <col min="11526" max="11526" width="19.42578125" customWidth="1"/>
    <col min="11528" max="11530" width="14.7109375" customWidth="1"/>
    <col min="11778" max="11778" width="6.7109375" customWidth="1"/>
    <col min="11779" max="11779" width="30.85546875" customWidth="1"/>
    <col min="11780" max="11780" width="14.85546875" customWidth="1"/>
    <col min="11782" max="11782" width="19.42578125" customWidth="1"/>
    <col min="11784" max="11786" width="14.7109375" customWidth="1"/>
    <col min="12034" max="12034" width="6.7109375" customWidth="1"/>
    <col min="12035" max="12035" width="30.85546875" customWidth="1"/>
    <col min="12036" max="12036" width="14.85546875" customWidth="1"/>
    <col min="12038" max="12038" width="19.42578125" customWidth="1"/>
    <col min="12040" max="12042" width="14.7109375" customWidth="1"/>
    <col min="12290" max="12290" width="6.7109375" customWidth="1"/>
    <col min="12291" max="12291" width="30.85546875" customWidth="1"/>
    <col min="12292" max="12292" width="14.85546875" customWidth="1"/>
    <col min="12294" max="12294" width="19.42578125" customWidth="1"/>
    <col min="12296" max="12298" width="14.7109375" customWidth="1"/>
    <col min="12546" max="12546" width="6.7109375" customWidth="1"/>
    <col min="12547" max="12547" width="30.85546875" customWidth="1"/>
    <col min="12548" max="12548" width="14.85546875" customWidth="1"/>
    <col min="12550" max="12550" width="19.42578125" customWidth="1"/>
    <col min="12552" max="12554" width="14.7109375" customWidth="1"/>
    <col min="12802" max="12802" width="6.7109375" customWidth="1"/>
    <col min="12803" max="12803" width="30.85546875" customWidth="1"/>
    <col min="12804" max="12804" width="14.85546875" customWidth="1"/>
    <col min="12806" max="12806" width="19.42578125" customWidth="1"/>
    <col min="12808" max="12810" width="14.7109375" customWidth="1"/>
    <col min="13058" max="13058" width="6.7109375" customWidth="1"/>
    <col min="13059" max="13059" width="30.85546875" customWidth="1"/>
    <col min="13060" max="13060" width="14.85546875" customWidth="1"/>
    <col min="13062" max="13062" width="19.42578125" customWidth="1"/>
    <col min="13064" max="13066" width="14.7109375" customWidth="1"/>
    <col min="13314" max="13314" width="6.7109375" customWidth="1"/>
    <col min="13315" max="13315" width="30.85546875" customWidth="1"/>
    <col min="13316" max="13316" width="14.85546875" customWidth="1"/>
    <col min="13318" max="13318" width="19.42578125" customWidth="1"/>
    <col min="13320" max="13322" width="14.7109375" customWidth="1"/>
    <col min="13570" max="13570" width="6.7109375" customWidth="1"/>
    <col min="13571" max="13571" width="30.85546875" customWidth="1"/>
    <col min="13572" max="13572" width="14.85546875" customWidth="1"/>
    <col min="13574" max="13574" width="19.42578125" customWidth="1"/>
    <col min="13576" max="13578" width="14.7109375" customWidth="1"/>
    <col min="13826" max="13826" width="6.7109375" customWidth="1"/>
    <col min="13827" max="13827" width="30.85546875" customWidth="1"/>
    <col min="13828" max="13828" width="14.85546875" customWidth="1"/>
    <col min="13830" max="13830" width="19.42578125" customWidth="1"/>
    <col min="13832" max="13834" width="14.7109375" customWidth="1"/>
    <col min="14082" max="14082" width="6.7109375" customWidth="1"/>
    <col min="14083" max="14083" width="30.85546875" customWidth="1"/>
    <col min="14084" max="14084" width="14.85546875" customWidth="1"/>
    <col min="14086" max="14086" width="19.42578125" customWidth="1"/>
    <col min="14088" max="14090" width="14.7109375" customWidth="1"/>
    <col min="14338" max="14338" width="6.7109375" customWidth="1"/>
    <col min="14339" max="14339" width="30.85546875" customWidth="1"/>
    <col min="14340" max="14340" width="14.85546875" customWidth="1"/>
    <col min="14342" max="14342" width="19.42578125" customWidth="1"/>
    <col min="14344" max="14346" width="14.7109375" customWidth="1"/>
    <col min="14594" max="14594" width="6.7109375" customWidth="1"/>
    <col min="14595" max="14595" width="30.85546875" customWidth="1"/>
    <col min="14596" max="14596" width="14.85546875" customWidth="1"/>
    <col min="14598" max="14598" width="19.42578125" customWidth="1"/>
    <col min="14600" max="14602" width="14.7109375" customWidth="1"/>
    <col min="14850" max="14850" width="6.7109375" customWidth="1"/>
    <col min="14851" max="14851" width="30.85546875" customWidth="1"/>
    <col min="14852" max="14852" width="14.85546875" customWidth="1"/>
    <col min="14854" max="14854" width="19.42578125" customWidth="1"/>
    <col min="14856" max="14858" width="14.7109375" customWidth="1"/>
    <col min="15106" max="15106" width="6.7109375" customWidth="1"/>
    <col min="15107" max="15107" width="30.85546875" customWidth="1"/>
    <col min="15108" max="15108" width="14.85546875" customWidth="1"/>
    <col min="15110" max="15110" width="19.42578125" customWidth="1"/>
    <col min="15112" max="15114" width="14.7109375" customWidth="1"/>
    <col min="15362" max="15362" width="6.7109375" customWidth="1"/>
    <col min="15363" max="15363" width="30.85546875" customWidth="1"/>
    <col min="15364" max="15364" width="14.85546875" customWidth="1"/>
    <col min="15366" max="15366" width="19.42578125" customWidth="1"/>
    <col min="15368" max="15370" width="14.7109375" customWidth="1"/>
    <col min="15618" max="15618" width="6.7109375" customWidth="1"/>
    <col min="15619" max="15619" width="30.85546875" customWidth="1"/>
    <col min="15620" max="15620" width="14.85546875" customWidth="1"/>
    <col min="15622" max="15622" width="19.42578125" customWidth="1"/>
    <col min="15624" max="15626" width="14.7109375" customWidth="1"/>
    <col min="15874" max="15874" width="6.7109375" customWidth="1"/>
    <col min="15875" max="15875" width="30.85546875" customWidth="1"/>
    <col min="15876" max="15876" width="14.85546875" customWidth="1"/>
    <col min="15878" max="15878" width="19.42578125" customWidth="1"/>
    <col min="15880" max="15882" width="14.7109375" customWidth="1"/>
    <col min="16130" max="16130" width="6.7109375" customWidth="1"/>
    <col min="16131" max="16131" width="30.85546875" customWidth="1"/>
    <col min="16132" max="16132" width="14.85546875" customWidth="1"/>
    <col min="16134" max="16134" width="19.42578125" customWidth="1"/>
    <col min="16136" max="16138" width="14.7109375" customWidth="1"/>
  </cols>
  <sheetData>
    <row r="1" spans="3:10" ht="18" x14ac:dyDescent="0.25">
      <c r="C1" s="28" t="s">
        <v>27</v>
      </c>
    </row>
    <row r="2" spans="3:10" ht="18" x14ac:dyDescent="0.25">
      <c r="C2" s="2"/>
    </row>
    <row r="3" spans="3:10" ht="18" x14ac:dyDescent="0.25">
      <c r="C3" s="4" t="s">
        <v>2</v>
      </c>
      <c r="E3" s="3"/>
      <c r="F3" s="3"/>
      <c r="H3" s="5"/>
    </row>
    <row r="4" spans="3:10" ht="18" x14ac:dyDescent="0.25">
      <c r="C4" s="4"/>
      <c r="E4" s="3"/>
      <c r="F4" s="3"/>
      <c r="H4" s="5"/>
    </row>
    <row r="5" spans="3:10" ht="15.75" x14ac:dyDescent="0.25">
      <c r="C5" s="1" t="s">
        <v>0</v>
      </c>
      <c r="D5" s="1" t="s">
        <v>1</v>
      </c>
      <c r="F5" s="3"/>
      <c r="H5" s="5"/>
    </row>
    <row r="6" spans="3:10" x14ac:dyDescent="0.25">
      <c r="C6" s="3">
        <v>41141</v>
      </c>
      <c r="D6" s="3">
        <v>42684</v>
      </c>
      <c r="F6" s="3"/>
      <c r="H6" s="5"/>
    </row>
    <row r="7" spans="3:10" x14ac:dyDescent="0.25">
      <c r="C7" s="6" t="s">
        <v>19</v>
      </c>
      <c r="E7" s="5"/>
      <c r="F7" s="5"/>
    </row>
    <row r="8" spans="3:10" x14ac:dyDescent="0.25">
      <c r="C8" s="6" t="s">
        <v>23</v>
      </c>
      <c r="E8" s="5"/>
      <c r="F8" s="5"/>
    </row>
    <row r="9" spans="3:10" x14ac:dyDescent="0.25">
      <c r="C9" s="6" t="s">
        <v>7</v>
      </c>
      <c r="D9" s="5"/>
      <c r="E9" s="5"/>
      <c r="F9" s="5"/>
    </row>
    <row r="10" spans="3:10" ht="45" x14ac:dyDescent="0.25">
      <c r="C10" s="19"/>
      <c r="D10" s="20" t="s">
        <v>8</v>
      </c>
      <c r="E10" s="21" t="s">
        <v>9</v>
      </c>
      <c r="F10" s="21" t="s">
        <v>28</v>
      </c>
    </row>
    <row r="11" spans="3:10" x14ac:dyDescent="0.25">
      <c r="C11" s="22" t="s">
        <v>3</v>
      </c>
      <c r="D11" s="23">
        <v>300000</v>
      </c>
      <c r="E11" s="23">
        <v>300000</v>
      </c>
      <c r="F11" s="23">
        <f>300000/30*29</f>
        <v>290000</v>
      </c>
    </row>
    <row r="12" spans="3:10" x14ac:dyDescent="0.25">
      <c r="C12" s="22" t="s">
        <v>16</v>
      </c>
      <c r="D12" s="23">
        <f>257500*4.75/12</f>
        <v>101927.08333333333</v>
      </c>
      <c r="E12" s="23">
        <f t="shared" ref="E12:F12" si="0">257500*4.75/12</f>
        <v>101927.08333333333</v>
      </c>
      <c r="F12" s="23">
        <f t="shared" si="0"/>
        <v>101927.08333333333</v>
      </c>
      <c r="H12" s="10"/>
      <c r="I12" s="10"/>
      <c r="J12" s="11"/>
    </row>
    <row r="13" spans="3:10" x14ac:dyDescent="0.25">
      <c r="C13" s="22" t="s">
        <v>10</v>
      </c>
      <c r="D13" s="23">
        <v>90000</v>
      </c>
      <c r="E13" s="23">
        <v>90000</v>
      </c>
      <c r="F13" s="23">
        <v>45000</v>
      </c>
      <c r="H13" s="10"/>
      <c r="I13" s="10"/>
      <c r="J13" s="11"/>
    </row>
    <row r="14" spans="3:10" x14ac:dyDescent="0.25">
      <c r="C14" s="22" t="s">
        <v>12</v>
      </c>
      <c r="D14" s="23">
        <f>(D11+D13)*0.0077777 * 10</f>
        <v>30333.03</v>
      </c>
      <c r="E14" s="23">
        <f>(E11+E13)*0.0077777 * 8.5</f>
        <v>25783.075499999999</v>
      </c>
      <c r="F14" s="23">
        <v>0</v>
      </c>
      <c r="H14" s="10"/>
      <c r="I14" s="10"/>
      <c r="J14" s="11"/>
    </row>
    <row r="15" spans="3:10" x14ac:dyDescent="0.25">
      <c r="C15" s="22" t="s">
        <v>11</v>
      </c>
      <c r="D15" s="23">
        <v>0</v>
      </c>
      <c r="E15" s="23">
        <v>50000</v>
      </c>
      <c r="F15" s="23">
        <v>0</v>
      </c>
      <c r="H15" s="10"/>
      <c r="I15" s="10"/>
      <c r="J15" s="11"/>
    </row>
    <row r="16" spans="3:10" x14ac:dyDescent="0.25">
      <c r="C16" s="22" t="s">
        <v>29</v>
      </c>
      <c r="D16" s="23">
        <v>250000</v>
      </c>
      <c r="E16" s="23">
        <v>300000</v>
      </c>
      <c r="F16" s="23">
        <v>220000</v>
      </c>
      <c r="H16" s="10"/>
      <c r="I16" s="10"/>
      <c r="J16" s="11"/>
    </row>
    <row r="17" spans="2:10" x14ac:dyDescent="0.25">
      <c r="C17" s="22" t="s">
        <v>20</v>
      </c>
      <c r="D17" s="23">
        <f>D16/19*7</f>
        <v>92105.263157894733</v>
      </c>
      <c r="E17" s="23">
        <f>E16/21*5</f>
        <v>71428.571428571435</v>
      </c>
      <c r="F17" s="23">
        <f>F16/22*5</f>
        <v>50000</v>
      </c>
      <c r="H17" s="10"/>
      <c r="I17" s="10"/>
      <c r="J17" s="11"/>
    </row>
    <row r="18" spans="2:10" ht="14.25" customHeight="1" x14ac:dyDescent="0.25">
      <c r="C18" s="22" t="s">
        <v>17</v>
      </c>
      <c r="D18" s="23">
        <v>40000</v>
      </c>
      <c r="E18" s="23">
        <v>40000</v>
      </c>
      <c r="F18" s="23">
        <v>40000</v>
      </c>
      <c r="H18" s="5"/>
      <c r="I18" s="5"/>
      <c r="J18" s="5"/>
    </row>
    <row r="19" spans="2:10" x14ac:dyDescent="0.25">
      <c r="C19" s="22" t="s">
        <v>18</v>
      </c>
      <c r="D19" s="23">
        <v>36000</v>
      </c>
      <c r="E19" s="23">
        <v>36000</v>
      </c>
      <c r="F19" s="23">
        <v>36000</v>
      </c>
      <c r="H19" s="5"/>
      <c r="I19" s="5"/>
      <c r="J19" s="5"/>
    </row>
    <row r="20" spans="2:10" x14ac:dyDescent="0.25">
      <c r="C20" s="25"/>
      <c r="D20" s="26"/>
      <c r="E20" s="23"/>
      <c r="F20" s="23"/>
      <c r="G20" s="5"/>
      <c r="H20" s="5"/>
    </row>
    <row r="21" spans="2:10" x14ac:dyDescent="0.25">
      <c r="C21" s="27" t="s">
        <v>4</v>
      </c>
      <c r="D21" s="23">
        <f>SUM(D11:D19)</f>
        <v>940365.376491228</v>
      </c>
      <c r="E21" s="23">
        <f t="shared" ref="E21:F21" si="1">SUM(E11:E19)</f>
        <v>1015138.7302619048</v>
      </c>
      <c r="F21" s="23">
        <f t="shared" si="1"/>
        <v>782927.08333333326</v>
      </c>
      <c r="H21" s="9"/>
    </row>
    <row r="22" spans="2:10" x14ac:dyDescent="0.25">
      <c r="C22" s="14"/>
      <c r="D22" s="13"/>
      <c r="E22" s="13"/>
      <c r="F22" s="13"/>
      <c r="H22" s="9"/>
    </row>
    <row r="23" spans="2:10" x14ac:dyDescent="0.25">
      <c r="C23" s="14" t="s">
        <v>30</v>
      </c>
      <c r="D23" s="13">
        <f>(D16+E16+F16)/3</f>
        <v>256666.66666666666</v>
      </c>
      <c r="E23" s="13"/>
      <c r="F23" s="13"/>
      <c r="H23" s="9"/>
    </row>
    <row r="24" spans="2:10" x14ac:dyDescent="0.25">
      <c r="C24" s="8" t="s">
        <v>24</v>
      </c>
      <c r="D24" s="13">
        <f>(D17+E17+F17)/3</f>
        <v>71177.944862155389</v>
      </c>
      <c r="E24" s="9"/>
      <c r="F24" s="9"/>
      <c r="H24" s="9"/>
    </row>
    <row r="25" spans="2:10" x14ac:dyDescent="0.25">
      <c r="C25" s="6"/>
      <c r="D25" s="9"/>
      <c r="E25" s="8"/>
      <c r="F25" s="8"/>
      <c r="G25" s="9"/>
    </row>
    <row r="26" spans="2:10" x14ac:dyDescent="0.25">
      <c r="C26" s="6" t="s">
        <v>5</v>
      </c>
      <c r="D26" s="13">
        <f>D11+D12+D13+D18+D19+D23+D24</f>
        <v>895771.69486215524</v>
      </c>
      <c r="E26" s="8"/>
      <c r="F26" s="8"/>
      <c r="G26" s="9"/>
    </row>
    <row r="27" spans="2:10" x14ac:dyDescent="0.25">
      <c r="B27">
        <v>4</v>
      </c>
      <c r="C27" s="6" t="s">
        <v>6</v>
      </c>
      <c r="D27" s="9">
        <f>D26*B27</f>
        <v>3583086.779448621</v>
      </c>
      <c r="E27" s="8"/>
      <c r="F27" s="8"/>
      <c r="G27" s="9"/>
    </row>
    <row r="28" spans="2:10" x14ac:dyDescent="0.25">
      <c r="C28" s="6"/>
      <c r="D28" s="9"/>
      <c r="E28" s="8"/>
      <c r="F28" s="8"/>
      <c r="G28" s="9"/>
    </row>
    <row r="29" spans="2:10" x14ac:dyDescent="0.25">
      <c r="C29" s="6"/>
      <c r="D29" s="9"/>
    </row>
    <row r="30" spans="2:10" s="12" customFormat="1" x14ac:dyDescent="0.25">
      <c r="C30" s="15" t="s">
        <v>31</v>
      </c>
    </row>
    <row r="31" spans="2:10" x14ac:dyDescent="0.25">
      <c r="C31" s="6" t="s">
        <v>21</v>
      </c>
      <c r="D31">
        <v>15</v>
      </c>
      <c r="E31" t="s">
        <v>32</v>
      </c>
    </row>
    <row r="32" spans="2:10" x14ac:dyDescent="0.25">
      <c r="C32" s="6" t="s">
        <v>22</v>
      </c>
      <c r="D32">
        <f>60-D31</f>
        <v>45</v>
      </c>
    </row>
    <row r="33" spans="3:6" ht="26.25" x14ac:dyDescent="0.25">
      <c r="C33" s="16" t="s">
        <v>46</v>
      </c>
      <c r="D33" s="7">
        <f>(2*1.25)+(21*(1.25/30))</f>
        <v>3.375</v>
      </c>
    </row>
    <row r="34" spans="3:6" x14ac:dyDescent="0.25">
      <c r="C34" s="16" t="s">
        <v>33</v>
      </c>
      <c r="D34" s="7">
        <f>D32+D33</f>
        <v>48.375</v>
      </c>
      <c r="E34" s="5"/>
      <c r="F34" s="5"/>
    </row>
    <row r="35" spans="3:6" x14ac:dyDescent="0.25">
      <c r="C35" s="5" t="s">
        <v>34</v>
      </c>
      <c r="D35" s="5">
        <v>23</v>
      </c>
    </row>
    <row r="36" spans="3:6" x14ac:dyDescent="0.25">
      <c r="C36" s="17" t="s">
        <v>35</v>
      </c>
      <c r="D36" s="18">
        <f>D34+D35</f>
        <v>71.375</v>
      </c>
    </row>
    <row r="38" spans="3:6" x14ac:dyDescent="0.25">
      <c r="C38" t="s">
        <v>36</v>
      </c>
      <c r="D38" s="5">
        <f>(D24+D23+D11+D13)/30</f>
        <v>23928.1537176274</v>
      </c>
      <c r="F38" s="5"/>
    </row>
    <row r="39" spans="3:6" x14ac:dyDescent="0.25">
      <c r="C39" t="s">
        <v>31</v>
      </c>
      <c r="D39" s="9">
        <f>D36*D38</f>
        <v>1707871.9715956557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topLeftCell="A16" workbookViewId="0">
      <selection activeCell="D36" sqref="D36"/>
    </sheetView>
  </sheetViews>
  <sheetFormatPr baseColWidth="10" defaultRowHeight="15" x14ac:dyDescent="0.25"/>
  <cols>
    <col min="1" max="1" width="4" customWidth="1"/>
    <col min="2" max="2" width="6.7109375" customWidth="1"/>
    <col min="3" max="3" width="30.85546875" customWidth="1"/>
    <col min="4" max="4" width="14.85546875" customWidth="1"/>
    <col min="6" max="6" width="15.28515625" customWidth="1"/>
    <col min="8" max="10" width="14.7109375" customWidth="1"/>
    <col min="258" max="258" width="6.7109375" customWidth="1"/>
    <col min="259" max="259" width="30.85546875" customWidth="1"/>
    <col min="260" max="260" width="14.85546875" customWidth="1"/>
    <col min="262" max="262" width="19.42578125" customWidth="1"/>
    <col min="264" max="266" width="14.7109375" customWidth="1"/>
    <col min="514" max="514" width="6.7109375" customWidth="1"/>
    <col min="515" max="515" width="30.85546875" customWidth="1"/>
    <col min="516" max="516" width="14.85546875" customWidth="1"/>
    <col min="518" max="518" width="19.42578125" customWidth="1"/>
    <col min="520" max="522" width="14.7109375" customWidth="1"/>
    <col min="770" max="770" width="6.7109375" customWidth="1"/>
    <col min="771" max="771" width="30.85546875" customWidth="1"/>
    <col min="772" max="772" width="14.85546875" customWidth="1"/>
    <col min="774" max="774" width="19.42578125" customWidth="1"/>
    <col min="776" max="778" width="14.7109375" customWidth="1"/>
    <col min="1026" max="1026" width="6.7109375" customWidth="1"/>
    <col min="1027" max="1027" width="30.85546875" customWidth="1"/>
    <col min="1028" max="1028" width="14.85546875" customWidth="1"/>
    <col min="1030" max="1030" width="19.42578125" customWidth="1"/>
    <col min="1032" max="1034" width="14.7109375" customWidth="1"/>
    <col min="1282" max="1282" width="6.7109375" customWidth="1"/>
    <col min="1283" max="1283" width="30.85546875" customWidth="1"/>
    <col min="1284" max="1284" width="14.85546875" customWidth="1"/>
    <col min="1286" max="1286" width="19.42578125" customWidth="1"/>
    <col min="1288" max="1290" width="14.7109375" customWidth="1"/>
    <col min="1538" max="1538" width="6.7109375" customWidth="1"/>
    <col min="1539" max="1539" width="30.85546875" customWidth="1"/>
    <col min="1540" max="1540" width="14.85546875" customWidth="1"/>
    <col min="1542" max="1542" width="19.42578125" customWidth="1"/>
    <col min="1544" max="1546" width="14.7109375" customWidth="1"/>
    <col min="1794" max="1794" width="6.7109375" customWidth="1"/>
    <col min="1795" max="1795" width="30.85546875" customWidth="1"/>
    <col min="1796" max="1796" width="14.85546875" customWidth="1"/>
    <col min="1798" max="1798" width="19.42578125" customWidth="1"/>
    <col min="1800" max="1802" width="14.7109375" customWidth="1"/>
    <col min="2050" max="2050" width="6.7109375" customWidth="1"/>
    <col min="2051" max="2051" width="30.85546875" customWidth="1"/>
    <col min="2052" max="2052" width="14.85546875" customWidth="1"/>
    <col min="2054" max="2054" width="19.42578125" customWidth="1"/>
    <col min="2056" max="2058" width="14.7109375" customWidth="1"/>
    <col min="2306" max="2306" width="6.7109375" customWidth="1"/>
    <col min="2307" max="2307" width="30.85546875" customWidth="1"/>
    <col min="2308" max="2308" width="14.85546875" customWidth="1"/>
    <col min="2310" max="2310" width="19.42578125" customWidth="1"/>
    <col min="2312" max="2314" width="14.7109375" customWidth="1"/>
    <col min="2562" max="2562" width="6.7109375" customWidth="1"/>
    <col min="2563" max="2563" width="30.85546875" customWidth="1"/>
    <col min="2564" max="2564" width="14.85546875" customWidth="1"/>
    <col min="2566" max="2566" width="19.42578125" customWidth="1"/>
    <col min="2568" max="2570" width="14.7109375" customWidth="1"/>
    <col min="2818" max="2818" width="6.7109375" customWidth="1"/>
    <col min="2819" max="2819" width="30.85546875" customWidth="1"/>
    <col min="2820" max="2820" width="14.85546875" customWidth="1"/>
    <col min="2822" max="2822" width="19.42578125" customWidth="1"/>
    <col min="2824" max="2826" width="14.7109375" customWidth="1"/>
    <col min="3074" max="3074" width="6.7109375" customWidth="1"/>
    <col min="3075" max="3075" width="30.85546875" customWidth="1"/>
    <col min="3076" max="3076" width="14.85546875" customWidth="1"/>
    <col min="3078" max="3078" width="19.42578125" customWidth="1"/>
    <col min="3080" max="3082" width="14.7109375" customWidth="1"/>
    <col min="3330" max="3330" width="6.7109375" customWidth="1"/>
    <col min="3331" max="3331" width="30.85546875" customWidth="1"/>
    <col min="3332" max="3332" width="14.85546875" customWidth="1"/>
    <col min="3334" max="3334" width="19.42578125" customWidth="1"/>
    <col min="3336" max="3338" width="14.7109375" customWidth="1"/>
    <col min="3586" max="3586" width="6.7109375" customWidth="1"/>
    <col min="3587" max="3587" width="30.85546875" customWidth="1"/>
    <col min="3588" max="3588" width="14.85546875" customWidth="1"/>
    <col min="3590" max="3590" width="19.42578125" customWidth="1"/>
    <col min="3592" max="3594" width="14.7109375" customWidth="1"/>
    <col min="3842" max="3842" width="6.7109375" customWidth="1"/>
    <col min="3843" max="3843" width="30.85546875" customWidth="1"/>
    <col min="3844" max="3844" width="14.85546875" customWidth="1"/>
    <col min="3846" max="3846" width="19.42578125" customWidth="1"/>
    <col min="3848" max="3850" width="14.7109375" customWidth="1"/>
    <col min="4098" max="4098" width="6.7109375" customWidth="1"/>
    <col min="4099" max="4099" width="30.85546875" customWidth="1"/>
    <col min="4100" max="4100" width="14.85546875" customWidth="1"/>
    <col min="4102" max="4102" width="19.42578125" customWidth="1"/>
    <col min="4104" max="4106" width="14.7109375" customWidth="1"/>
    <col min="4354" max="4354" width="6.7109375" customWidth="1"/>
    <col min="4355" max="4355" width="30.85546875" customWidth="1"/>
    <col min="4356" max="4356" width="14.85546875" customWidth="1"/>
    <col min="4358" max="4358" width="19.42578125" customWidth="1"/>
    <col min="4360" max="4362" width="14.7109375" customWidth="1"/>
    <col min="4610" max="4610" width="6.7109375" customWidth="1"/>
    <col min="4611" max="4611" width="30.85546875" customWidth="1"/>
    <col min="4612" max="4612" width="14.85546875" customWidth="1"/>
    <col min="4614" max="4614" width="19.42578125" customWidth="1"/>
    <col min="4616" max="4618" width="14.7109375" customWidth="1"/>
    <col min="4866" max="4866" width="6.7109375" customWidth="1"/>
    <col min="4867" max="4867" width="30.85546875" customWidth="1"/>
    <col min="4868" max="4868" width="14.85546875" customWidth="1"/>
    <col min="4870" max="4870" width="19.42578125" customWidth="1"/>
    <col min="4872" max="4874" width="14.7109375" customWidth="1"/>
    <col min="5122" max="5122" width="6.7109375" customWidth="1"/>
    <col min="5123" max="5123" width="30.85546875" customWidth="1"/>
    <col min="5124" max="5124" width="14.85546875" customWidth="1"/>
    <col min="5126" max="5126" width="19.42578125" customWidth="1"/>
    <col min="5128" max="5130" width="14.7109375" customWidth="1"/>
    <col min="5378" max="5378" width="6.7109375" customWidth="1"/>
    <col min="5379" max="5379" width="30.85546875" customWidth="1"/>
    <col min="5380" max="5380" width="14.85546875" customWidth="1"/>
    <col min="5382" max="5382" width="19.42578125" customWidth="1"/>
    <col min="5384" max="5386" width="14.7109375" customWidth="1"/>
    <col min="5634" max="5634" width="6.7109375" customWidth="1"/>
    <col min="5635" max="5635" width="30.85546875" customWidth="1"/>
    <col min="5636" max="5636" width="14.85546875" customWidth="1"/>
    <col min="5638" max="5638" width="19.42578125" customWidth="1"/>
    <col min="5640" max="5642" width="14.7109375" customWidth="1"/>
    <col min="5890" max="5890" width="6.7109375" customWidth="1"/>
    <col min="5891" max="5891" width="30.85546875" customWidth="1"/>
    <col min="5892" max="5892" width="14.85546875" customWidth="1"/>
    <col min="5894" max="5894" width="19.42578125" customWidth="1"/>
    <col min="5896" max="5898" width="14.7109375" customWidth="1"/>
    <col min="6146" max="6146" width="6.7109375" customWidth="1"/>
    <col min="6147" max="6147" width="30.85546875" customWidth="1"/>
    <col min="6148" max="6148" width="14.85546875" customWidth="1"/>
    <col min="6150" max="6150" width="19.42578125" customWidth="1"/>
    <col min="6152" max="6154" width="14.7109375" customWidth="1"/>
    <col min="6402" max="6402" width="6.7109375" customWidth="1"/>
    <col min="6403" max="6403" width="30.85546875" customWidth="1"/>
    <col min="6404" max="6404" width="14.85546875" customWidth="1"/>
    <col min="6406" max="6406" width="19.42578125" customWidth="1"/>
    <col min="6408" max="6410" width="14.7109375" customWidth="1"/>
    <col min="6658" max="6658" width="6.7109375" customWidth="1"/>
    <col min="6659" max="6659" width="30.85546875" customWidth="1"/>
    <col min="6660" max="6660" width="14.85546875" customWidth="1"/>
    <col min="6662" max="6662" width="19.42578125" customWidth="1"/>
    <col min="6664" max="6666" width="14.7109375" customWidth="1"/>
    <col min="6914" max="6914" width="6.7109375" customWidth="1"/>
    <col min="6915" max="6915" width="30.85546875" customWidth="1"/>
    <col min="6916" max="6916" width="14.85546875" customWidth="1"/>
    <col min="6918" max="6918" width="19.42578125" customWidth="1"/>
    <col min="6920" max="6922" width="14.7109375" customWidth="1"/>
    <col min="7170" max="7170" width="6.7109375" customWidth="1"/>
    <col min="7171" max="7171" width="30.85546875" customWidth="1"/>
    <col min="7172" max="7172" width="14.85546875" customWidth="1"/>
    <col min="7174" max="7174" width="19.42578125" customWidth="1"/>
    <col min="7176" max="7178" width="14.7109375" customWidth="1"/>
    <col min="7426" max="7426" width="6.7109375" customWidth="1"/>
    <col min="7427" max="7427" width="30.85546875" customWidth="1"/>
    <col min="7428" max="7428" width="14.85546875" customWidth="1"/>
    <col min="7430" max="7430" width="19.42578125" customWidth="1"/>
    <col min="7432" max="7434" width="14.7109375" customWidth="1"/>
    <col min="7682" max="7682" width="6.7109375" customWidth="1"/>
    <col min="7683" max="7683" width="30.85546875" customWidth="1"/>
    <col min="7684" max="7684" width="14.85546875" customWidth="1"/>
    <col min="7686" max="7686" width="19.42578125" customWidth="1"/>
    <col min="7688" max="7690" width="14.7109375" customWidth="1"/>
    <col min="7938" max="7938" width="6.7109375" customWidth="1"/>
    <col min="7939" max="7939" width="30.85546875" customWidth="1"/>
    <col min="7940" max="7940" width="14.85546875" customWidth="1"/>
    <col min="7942" max="7942" width="19.42578125" customWidth="1"/>
    <col min="7944" max="7946" width="14.7109375" customWidth="1"/>
    <col min="8194" max="8194" width="6.7109375" customWidth="1"/>
    <col min="8195" max="8195" width="30.85546875" customWidth="1"/>
    <col min="8196" max="8196" width="14.85546875" customWidth="1"/>
    <col min="8198" max="8198" width="19.42578125" customWidth="1"/>
    <col min="8200" max="8202" width="14.7109375" customWidth="1"/>
    <col min="8450" max="8450" width="6.7109375" customWidth="1"/>
    <col min="8451" max="8451" width="30.85546875" customWidth="1"/>
    <col min="8452" max="8452" width="14.85546875" customWidth="1"/>
    <col min="8454" max="8454" width="19.42578125" customWidth="1"/>
    <col min="8456" max="8458" width="14.7109375" customWidth="1"/>
    <col min="8706" max="8706" width="6.7109375" customWidth="1"/>
    <col min="8707" max="8707" width="30.85546875" customWidth="1"/>
    <col min="8708" max="8708" width="14.85546875" customWidth="1"/>
    <col min="8710" max="8710" width="19.42578125" customWidth="1"/>
    <col min="8712" max="8714" width="14.7109375" customWidth="1"/>
    <col min="8962" max="8962" width="6.7109375" customWidth="1"/>
    <col min="8963" max="8963" width="30.85546875" customWidth="1"/>
    <col min="8964" max="8964" width="14.85546875" customWidth="1"/>
    <col min="8966" max="8966" width="19.42578125" customWidth="1"/>
    <col min="8968" max="8970" width="14.7109375" customWidth="1"/>
    <col min="9218" max="9218" width="6.7109375" customWidth="1"/>
    <col min="9219" max="9219" width="30.85546875" customWidth="1"/>
    <col min="9220" max="9220" width="14.85546875" customWidth="1"/>
    <col min="9222" max="9222" width="19.42578125" customWidth="1"/>
    <col min="9224" max="9226" width="14.7109375" customWidth="1"/>
    <col min="9474" max="9474" width="6.7109375" customWidth="1"/>
    <col min="9475" max="9475" width="30.85546875" customWidth="1"/>
    <col min="9476" max="9476" width="14.85546875" customWidth="1"/>
    <col min="9478" max="9478" width="19.42578125" customWidth="1"/>
    <col min="9480" max="9482" width="14.7109375" customWidth="1"/>
    <col min="9730" max="9730" width="6.7109375" customWidth="1"/>
    <col min="9731" max="9731" width="30.85546875" customWidth="1"/>
    <col min="9732" max="9732" width="14.85546875" customWidth="1"/>
    <col min="9734" max="9734" width="19.42578125" customWidth="1"/>
    <col min="9736" max="9738" width="14.7109375" customWidth="1"/>
    <col min="9986" max="9986" width="6.7109375" customWidth="1"/>
    <col min="9987" max="9987" width="30.85546875" customWidth="1"/>
    <col min="9988" max="9988" width="14.85546875" customWidth="1"/>
    <col min="9990" max="9990" width="19.42578125" customWidth="1"/>
    <col min="9992" max="9994" width="14.7109375" customWidth="1"/>
    <col min="10242" max="10242" width="6.7109375" customWidth="1"/>
    <col min="10243" max="10243" width="30.85546875" customWidth="1"/>
    <col min="10244" max="10244" width="14.85546875" customWidth="1"/>
    <col min="10246" max="10246" width="19.42578125" customWidth="1"/>
    <col min="10248" max="10250" width="14.7109375" customWidth="1"/>
    <col min="10498" max="10498" width="6.7109375" customWidth="1"/>
    <col min="10499" max="10499" width="30.85546875" customWidth="1"/>
    <col min="10500" max="10500" width="14.85546875" customWidth="1"/>
    <col min="10502" max="10502" width="19.42578125" customWidth="1"/>
    <col min="10504" max="10506" width="14.7109375" customWidth="1"/>
    <col min="10754" max="10754" width="6.7109375" customWidth="1"/>
    <col min="10755" max="10755" width="30.85546875" customWidth="1"/>
    <col min="10756" max="10756" width="14.85546875" customWidth="1"/>
    <col min="10758" max="10758" width="19.42578125" customWidth="1"/>
    <col min="10760" max="10762" width="14.7109375" customWidth="1"/>
    <col min="11010" max="11010" width="6.7109375" customWidth="1"/>
    <col min="11011" max="11011" width="30.85546875" customWidth="1"/>
    <col min="11012" max="11012" width="14.85546875" customWidth="1"/>
    <col min="11014" max="11014" width="19.42578125" customWidth="1"/>
    <col min="11016" max="11018" width="14.7109375" customWidth="1"/>
    <col min="11266" max="11266" width="6.7109375" customWidth="1"/>
    <col min="11267" max="11267" width="30.85546875" customWidth="1"/>
    <col min="11268" max="11268" width="14.85546875" customWidth="1"/>
    <col min="11270" max="11270" width="19.42578125" customWidth="1"/>
    <col min="11272" max="11274" width="14.7109375" customWidth="1"/>
    <col min="11522" max="11522" width="6.7109375" customWidth="1"/>
    <col min="11523" max="11523" width="30.85546875" customWidth="1"/>
    <col min="11524" max="11524" width="14.85546875" customWidth="1"/>
    <col min="11526" max="11526" width="19.42578125" customWidth="1"/>
    <col min="11528" max="11530" width="14.7109375" customWidth="1"/>
    <col min="11778" max="11778" width="6.7109375" customWidth="1"/>
    <col min="11779" max="11779" width="30.85546875" customWidth="1"/>
    <col min="11780" max="11780" width="14.85546875" customWidth="1"/>
    <col min="11782" max="11782" width="19.42578125" customWidth="1"/>
    <col min="11784" max="11786" width="14.7109375" customWidth="1"/>
    <col min="12034" max="12034" width="6.7109375" customWidth="1"/>
    <col min="12035" max="12035" width="30.85546875" customWidth="1"/>
    <col min="12036" max="12036" width="14.85546875" customWidth="1"/>
    <col min="12038" max="12038" width="19.42578125" customWidth="1"/>
    <col min="12040" max="12042" width="14.7109375" customWidth="1"/>
    <col min="12290" max="12290" width="6.7109375" customWidth="1"/>
    <col min="12291" max="12291" width="30.85546875" customWidth="1"/>
    <col min="12292" max="12292" width="14.85546875" customWidth="1"/>
    <col min="12294" max="12294" width="19.42578125" customWidth="1"/>
    <col min="12296" max="12298" width="14.7109375" customWidth="1"/>
    <col min="12546" max="12546" width="6.7109375" customWidth="1"/>
    <col min="12547" max="12547" width="30.85546875" customWidth="1"/>
    <col min="12548" max="12548" width="14.85546875" customWidth="1"/>
    <col min="12550" max="12550" width="19.42578125" customWidth="1"/>
    <col min="12552" max="12554" width="14.7109375" customWidth="1"/>
    <col min="12802" max="12802" width="6.7109375" customWidth="1"/>
    <col min="12803" max="12803" width="30.85546875" customWidth="1"/>
    <col min="12804" max="12804" width="14.85546875" customWidth="1"/>
    <col min="12806" max="12806" width="19.42578125" customWidth="1"/>
    <col min="12808" max="12810" width="14.7109375" customWidth="1"/>
    <col min="13058" max="13058" width="6.7109375" customWidth="1"/>
    <col min="13059" max="13059" width="30.85546875" customWidth="1"/>
    <col min="13060" max="13060" width="14.85546875" customWidth="1"/>
    <col min="13062" max="13062" width="19.42578125" customWidth="1"/>
    <col min="13064" max="13066" width="14.7109375" customWidth="1"/>
    <col min="13314" max="13314" width="6.7109375" customWidth="1"/>
    <col min="13315" max="13315" width="30.85546875" customWidth="1"/>
    <col min="13316" max="13316" width="14.85546875" customWidth="1"/>
    <col min="13318" max="13318" width="19.42578125" customWidth="1"/>
    <col min="13320" max="13322" width="14.7109375" customWidth="1"/>
    <col min="13570" max="13570" width="6.7109375" customWidth="1"/>
    <col min="13571" max="13571" width="30.85546875" customWidth="1"/>
    <col min="13572" max="13572" width="14.85546875" customWidth="1"/>
    <col min="13574" max="13574" width="19.42578125" customWidth="1"/>
    <col min="13576" max="13578" width="14.7109375" customWidth="1"/>
    <col min="13826" max="13826" width="6.7109375" customWidth="1"/>
    <col min="13827" max="13827" width="30.85546875" customWidth="1"/>
    <col min="13828" max="13828" width="14.85546875" customWidth="1"/>
    <col min="13830" max="13830" width="19.42578125" customWidth="1"/>
    <col min="13832" max="13834" width="14.7109375" customWidth="1"/>
    <col min="14082" max="14082" width="6.7109375" customWidth="1"/>
    <col min="14083" max="14083" width="30.85546875" customWidth="1"/>
    <col min="14084" max="14084" width="14.85546875" customWidth="1"/>
    <col min="14086" max="14086" width="19.42578125" customWidth="1"/>
    <col min="14088" max="14090" width="14.7109375" customWidth="1"/>
    <col min="14338" max="14338" width="6.7109375" customWidth="1"/>
    <col min="14339" max="14339" width="30.85546875" customWidth="1"/>
    <col min="14340" max="14340" width="14.85546875" customWidth="1"/>
    <col min="14342" max="14342" width="19.42578125" customWidth="1"/>
    <col min="14344" max="14346" width="14.7109375" customWidth="1"/>
    <col min="14594" max="14594" width="6.7109375" customWidth="1"/>
    <col min="14595" max="14595" width="30.85546875" customWidth="1"/>
    <col min="14596" max="14596" width="14.85546875" customWidth="1"/>
    <col min="14598" max="14598" width="19.42578125" customWidth="1"/>
    <col min="14600" max="14602" width="14.7109375" customWidth="1"/>
    <col min="14850" max="14850" width="6.7109375" customWidth="1"/>
    <col min="14851" max="14851" width="30.85546875" customWidth="1"/>
    <col min="14852" max="14852" width="14.85546875" customWidth="1"/>
    <col min="14854" max="14854" width="19.42578125" customWidth="1"/>
    <col min="14856" max="14858" width="14.7109375" customWidth="1"/>
    <col min="15106" max="15106" width="6.7109375" customWidth="1"/>
    <col min="15107" max="15107" width="30.85546875" customWidth="1"/>
    <col min="15108" max="15108" width="14.85546875" customWidth="1"/>
    <col min="15110" max="15110" width="19.42578125" customWidth="1"/>
    <col min="15112" max="15114" width="14.7109375" customWidth="1"/>
    <col min="15362" max="15362" width="6.7109375" customWidth="1"/>
    <col min="15363" max="15363" width="30.85546875" customWidth="1"/>
    <col min="15364" max="15364" width="14.85546875" customWidth="1"/>
    <col min="15366" max="15366" width="19.42578125" customWidth="1"/>
    <col min="15368" max="15370" width="14.7109375" customWidth="1"/>
    <col min="15618" max="15618" width="6.7109375" customWidth="1"/>
    <col min="15619" max="15619" width="30.85546875" customWidth="1"/>
    <col min="15620" max="15620" width="14.85546875" customWidth="1"/>
    <col min="15622" max="15622" width="19.42578125" customWidth="1"/>
    <col min="15624" max="15626" width="14.7109375" customWidth="1"/>
    <col min="15874" max="15874" width="6.7109375" customWidth="1"/>
    <col min="15875" max="15875" width="30.85546875" customWidth="1"/>
    <col min="15876" max="15876" width="14.85546875" customWidth="1"/>
    <col min="15878" max="15878" width="19.42578125" customWidth="1"/>
    <col min="15880" max="15882" width="14.7109375" customWidth="1"/>
    <col min="16130" max="16130" width="6.7109375" customWidth="1"/>
    <col min="16131" max="16131" width="30.85546875" customWidth="1"/>
    <col min="16132" max="16132" width="14.85546875" customWidth="1"/>
    <col min="16134" max="16134" width="19.42578125" customWidth="1"/>
    <col min="16136" max="16138" width="14.7109375" customWidth="1"/>
  </cols>
  <sheetData>
    <row r="1" spans="3:10" ht="18" x14ac:dyDescent="0.25">
      <c r="C1" s="28" t="s">
        <v>27</v>
      </c>
    </row>
    <row r="2" spans="3:10" ht="18" x14ac:dyDescent="0.25">
      <c r="C2" s="2"/>
    </row>
    <row r="3" spans="3:10" ht="18" x14ac:dyDescent="0.25">
      <c r="C3" s="4" t="s">
        <v>2</v>
      </c>
      <c r="E3" s="3"/>
      <c r="F3" s="3"/>
      <c r="H3" s="5"/>
    </row>
    <row r="4" spans="3:10" ht="18" x14ac:dyDescent="0.25">
      <c r="C4" s="4"/>
      <c r="E4" s="3"/>
      <c r="F4" s="3"/>
      <c r="H4" s="5"/>
    </row>
    <row r="5" spans="3:10" ht="15.75" x14ac:dyDescent="0.25">
      <c r="C5" s="1" t="s">
        <v>0</v>
      </c>
      <c r="D5" s="1" t="s">
        <v>1</v>
      </c>
      <c r="F5" s="3"/>
      <c r="H5" s="5"/>
    </row>
    <row r="6" spans="3:10" x14ac:dyDescent="0.25">
      <c r="C6" s="3">
        <v>41141</v>
      </c>
      <c r="D6" s="3">
        <v>42684</v>
      </c>
      <c r="F6" s="3"/>
      <c r="H6" s="5"/>
    </row>
    <row r="7" spans="3:10" x14ac:dyDescent="0.25">
      <c r="C7" s="6" t="s">
        <v>19</v>
      </c>
      <c r="E7" s="5"/>
      <c r="F7" s="5"/>
    </row>
    <row r="8" spans="3:10" x14ac:dyDescent="0.25">
      <c r="C8" s="6" t="s">
        <v>23</v>
      </c>
      <c r="E8" s="5"/>
      <c r="F8" s="5"/>
    </row>
    <row r="9" spans="3:10" x14ac:dyDescent="0.25">
      <c r="C9" s="6"/>
      <c r="E9" s="5"/>
      <c r="F9" s="5"/>
    </row>
    <row r="10" spans="3:10" x14ac:dyDescent="0.25">
      <c r="C10" s="6" t="s">
        <v>7</v>
      </c>
      <c r="D10" s="5"/>
      <c r="E10" s="5"/>
      <c r="F10" s="5"/>
    </row>
    <row r="11" spans="3:10" x14ac:dyDescent="0.25">
      <c r="C11" s="6"/>
      <c r="D11" s="5"/>
      <c r="E11" s="5"/>
      <c r="F11" s="5"/>
    </row>
    <row r="12" spans="3:10" ht="90" x14ac:dyDescent="0.25">
      <c r="C12" s="19"/>
      <c r="D12" s="20" t="s">
        <v>8</v>
      </c>
      <c r="E12" s="21" t="s">
        <v>48</v>
      </c>
      <c r="F12" s="21" t="s">
        <v>28</v>
      </c>
      <c r="G12" s="21" t="s">
        <v>38</v>
      </c>
    </row>
    <row r="13" spans="3:10" x14ac:dyDescent="0.25">
      <c r="C13" s="22" t="s">
        <v>3</v>
      </c>
      <c r="D13" s="23">
        <v>300000</v>
      </c>
      <c r="E13" s="23">
        <f>300000/30*27</f>
        <v>270000</v>
      </c>
      <c r="F13" s="23">
        <f>300000/30*29</f>
        <v>290000</v>
      </c>
      <c r="G13" s="23">
        <v>300000</v>
      </c>
    </row>
    <row r="14" spans="3:10" x14ac:dyDescent="0.25">
      <c r="C14" s="22" t="s">
        <v>16</v>
      </c>
      <c r="D14" s="23">
        <f>257500*4.75/12</f>
        <v>101927.08333333333</v>
      </c>
      <c r="E14" s="23">
        <f t="shared" ref="E14:G14" si="0">257500*4.75/12</f>
        <v>101927.08333333333</v>
      </c>
      <c r="F14" s="23">
        <f t="shared" si="0"/>
        <v>101927.08333333333</v>
      </c>
      <c r="G14" s="23">
        <f t="shared" si="0"/>
        <v>101927.08333333333</v>
      </c>
      <c r="H14" s="10"/>
      <c r="I14" s="10"/>
      <c r="J14" s="11"/>
    </row>
    <row r="15" spans="3:10" x14ac:dyDescent="0.25">
      <c r="C15" s="22" t="s">
        <v>10</v>
      </c>
      <c r="D15" s="23">
        <v>90000</v>
      </c>
      <c r="E15" s="23">
        <v>90000</v>
      </c>
      <c r="F15" s="23">
        <v>45000</v>
      </c>
      <c r="G15" s="23">
        <v>90000</v>
      </c>
      <c r="H15" s="10"/>
      <c r="I15" s="10"/>
      <c r="J15" s="11"/>
    </row>
    <row r="16" spans="3:10" x14ac:dyDescent="0.25">
      <c r="C16" s="22" t="s">
        <v>12</v>
      </c>
      <c r="D16" s="23">
        <f>(D13+D15)*0.0077777 * 10</f>
        <v>30333.03</v>
      </c>
      <c r="E16" s="23">
        <f>((D13+D15)*0.007777)*8</f>
        <v>24264.240000000002</v>
      </c>
      <c r="F16" s="23">
        <v>0</v>
      </c>
      <c r="G16" s="23">
        <v>0</v>
      </c>
      <c r="H16" s="10"/>
      <c r="I16" s="10"/>
      <c r="J16" s="11"/>
    </row>
    <row r="17" spans="2:10" x14ac:dyDescent="0.25">
      <c r="C17" s="22" t="s">
        <v>11</v>
      </c>
      <c r="D17" s="23">
        <v>0</v>
      </c>
      <c r="E17" s="23">
        <v>150000</v>
      </c>
      <c r="F17" s="23">
        <v>0</v>
      </c>
      <c r="G17" s="23">
        <v>0</v>
      </c>
      <c r="H17" s="10"/>
      <c r="I17" s="10"/>
      <c r="J17" s="11"/>
    </row>
    <row r="18" spans="2:10" x14ac:dyDescent="0.25">
      <c r="C18" s="22" t="s">
        <v>29</v>
      </c>
      <c r="D18" s="23">
        <v>250000</v>
      </c>
      <c r="E18" s="23">
        <v>275600</v>
      </c>
      <c r="F18" s="23">
        <v>220000</v>
      </c>
      <c r="G18" s="23">
        <v>235000</v>
      </c>
      <c r="H18" s="10"/>
      <c r="I18" s="10"/>
      <c r="J18" s="11"/>
    </row>
    <row r="19" spans="2:10" x14ac:dyDescent="0.25">
      <c r="C19" s="22" t="s">
        <v>20</v>
      </c>
      <c r="D19" s="23">
        <f>D18/19*7</f>
        <v>92105.263157894733</v>
      </c>
      <c r="E19" s="23">
        <f>E18/18*5</f>
        <v>76555.555555555562</v>
      </c>
      <c r="F19" s="23">
        <f>F18/22*5</f>
        <v>50000</v>
      </c>
      <c r="G19" s="23">
        <f>G18/21*5</f>
        <v>55952.380952380954</v>
      </c>
      <c r="H19" s="10"/>
      <c r="I19" s="10"/>
      <c r="J19" s="11"/>
    </row>
    <row r="20" spans="2:10" ht="14.25" customHeight="1" x14ac:dyDescent="0.25">
      <c r="C20" s="22" t="s">
        <v>17</v>
      </c>
      <c r="D20" s="23">
        <v>40000</v>
      </c>
      <c r="E20" s="23">
        <f>40000/30*27</f>
        <v>36000</v>
      </c>
      <c r="F20" s="23">
        <f>40000/30*29</f>
        <v>38666.666666666664</v>
      </c>
      <c r="G20" s="23">
        <v>40000</v>
      </c>
      <c r="H20" s="5"/>
      <c r="I20" s="5"/>
      <c r="J20" s="5"/>
    </row>
    <row r="21" spans="2:10" x14ac:dyDescent="0.25">
      <c r="C21" s="22" t="s">
        <v>18</v>
      </c>
      <c r="D21" s="23">
        <v>36000</v>
      </c>
      <c r="E21" s="23">
        <f>36000/30*27</f>
        <v>32400</v>
      </c>
      <c r="F21" s="23">
        <f>36000/30*29</f>
        <v>34800</v>
      </c>
      <c r="G21" s="23">
        <v>36000</v>
      </c>
      <c r="H21" s="5"/>
      <c r="I21" s="5"/>
      <c r="J21" s="5"/>
    </row>
    <row r="22" spans="2:10" x14ac:dyDescent="0.25">
      <c r="C22" s="25"/>
      <c r="D22" s="26"/>
      <c r="E22" s="23"/>
      <c r="F22" s="23"/>
      <c r="G22" s="23"/>
      <c r="H22" s="5"/>
    </row>
    <row r="23" spans="2:10" x14ac:dyDescent="0.25">
      <c r="C23" s="27" t="s">
        <v>4</v>
      </c>
      <c r="D23" s="23">
        <f>SUM(D13:D21)</f>
        <v>940365.376491228</v>
      </c>
      <c r="E23" s="23">
        <f t="shared" ref="E23:F23" si="1">SUM(E13:E21)</f>
        <v>1056746.8788888888</v>
      </c>
      <c r="F23" s="23">
        <f t="shared" si="1"/>
        <v>780393.74999999988</v>
      </c>
      <c r="G23" s="23">
        <f t="shared" ref="G23" si="2">SUM(G13:G21)</f>
        <v>858879.4642857142</v>
      </c>
      <c r="H23" s="9"/>
    </row>
    <row r="24" spans="2:10" x14ac:dyDescent="0.25">
      <c r="C24" s="14"/>
      <c r="D24" s="13"/>
      <c r="E24" s="13"/>
      <c r="F24" s="13"/>
      <c r="H24" s="9"/>
    </row>
    <row r="25" spans="2:10" x14ac:dyDescent="0.25">
      <c r="C25" s="14" t="s">
        <v>30</v>
      </c>
      <c r="D25" s="13">
        <f>(D18+F18+G18)/3</f>
        <v>235000</v>
      </c>
      <c r="E25" s="13" t="s">
        <v>47</v>
      </c>
      <c r="F25" s="13"/>
      <c r="H25" s="9"/>
    </row>
    <row r="26" spans="2:10" x14ac:dyDescent="0.25">
      <c r="C26" s="8" t="s">
        <v>24</v>
      </c>
      <c r="D26" s="13">
        <f>(D19+F19+G19)/3</f>
        <v>66019.214703425227</v>
      </c>
      <c r="E26" s="9"/>
      <c r="F26" s="9"/>
      <c r="H26" s="9"/>
    </row>
    <row r="27" spans="2:10" x14ac:dyDescent="0.25">
      <c r="C27" s="8"/>
      <c r="D27" s="13"/>
      <c r="E27" s="9"/>
      <c r="F27" s="9"/>
      <c r="H27" s="9"/>
    </row>
    <row r="28" spans="2:10" ht="45" x14ac:dyDescent="0.25">
      <c r="C28" s="29" t="s">
        <v>39</v>
      </c>
      <c r="D28" s="13">
        <f>D13+D14+D15+D20+D21+D25+D26</f>
        <v>868946.29803675844</v>
      </c>
      <c r="E28" s="9" t="s">
        <v>49</v>
      </c>
      <c r="F28" s="9"/>
      <c r="H28" s="9"/>
    </row>
    <row r="29" spans="2:10" x14ac:dyDescent="0.25">
      <c r="C29" s="6"/>
      <c r="D29" s="9"/>
      <c r="E29" s="8"/>
      <c r="F29" s="8"/>
      <c r="G29" s="9"/>
    </row>
    <row r="30" spans="2:10" x14ac:dyDescent="0.25">
      <c r="B30">
        <v>1</v>
      </c>
      <c r="C30" s="6" t="s">
        <v>5</v>
      </c>
      <c r="D30" s="13">
        <f>D28*B30</f>
        <v>868946.29803675844</v>
      </c>
      <c r="E30" s="8"/>
      <c r="F30" s="8"/>
      <c r="G30" s="9"/>
    </row>
    <row r="31" spans="2:10" x14ac:dyDescent="0.25">
      <c r="B31">
        <v>3</v>
      </c>
      <c r="C31" s="6" t="s">
        <v>6</v>
      </c>
      <c r="D31" s="9">
        <f>D28*B31</f>
        <v>2606838.8941102754</v>
      </c>
      <c r="E31" s="8"/>
      <c r="F31" s="8"/>
      <c r="G31" s="9"/>
    </row>
    <row r="32" spans="2:10" x14ac:dyDescent="0.25">
      <c r="C32" s="6"/>
      <c r="D32" s="9"/>
      <c r="E32" s="8"/>
      <c r="F32" s="8"/>
      <c r="G32" s="9"/>
    </row>
    <row r="33" spans="3:6" x14ac:dyDescent="0.25">
      <c r="C33" s="6"/>
      <c r="D33" s="9"/>
    </row>
    <row r="34" spans="3:6" s="12" customFormat="1" x14ac:dyDescent="0.25">
      <c r="C34" s="15" t="s">
        <v>31</v>
      </c>
    </row>
    <row r="35" spans="3:6" x14ac:dyDescent="0.25">
      <c r="C35" s="6" t="s">
        <v>21</v>
      </c>
      <c r="D35">
        <v>40</v>
      </c>
      <c r="E35" t="s">
        <v>32</v>
      </c>
    </row>
    <row r="36" spans="3:6" x14ac:dyDescent="0.25">
      <c r="C36" s="6" t="s">
        <v>22</v>
      </c>
      <c r="D36">
        <f>60-D35</f>
        <v>20</v>
      </c>
    </row>
    <row r="37" spans="3:6" ht="26.25" x14ac:dyDescent="0.25">
      <c r="C37" s="16" t="s">
        <v>46</v>
      </c>
      <c r="D37" s="7">
        <f>(2*1.25)+(21*(1.25/30))</f>
        <v>3.375</v>
      </c>
    </row>
    <row r="38" spans="3:6" x14ac:dyDescent="0.25">
      <c r="C38" s="16" t="s">
        <v>33</v>
      </c>
      <c r="D38" s="7">
        <f>D36+D37</f>
        <v>23.375</v>
      </c>
      <c r="E38" s="5"/>
      <c r="F38" s="5"/>
    </row>
    <row r="39" spans="3:6" x14ac:dyDescent="0.25">
      <c r="C39" s="5" t="s">
        <v>34</v>
      </c>
      <c r="D39" s="5">
        <v>11</v>
      </c>
    </row>
    <row r="40" spans="3:6" x14ac:dyDescent="0.25">
      <c r="C40" s="17" t="s">
        <v>35</v>
      </c>
      <c r="D40" s="18">
        <f>D38+D39</f>
        <v>34.375</v>
      </c>
    </row>
    <row r="42" spans="3:6" x14ac:dyDescent="0.25">
      <c r="C42" t="s">
        <v>36</v>
      </c>
      <c r="D42" s="5">
        <f>(D26+D25+D13+D15)/30</f>
        <v>23033.973823447512</v>
      </c>
      <c r="F42" s="5"/>
    </row>
    <row r="43" spans="3:6" x14ac:dyDescent="0.25">
      <c r="C43" t="s">
        <v>31</v>
      </c>
      <c r="D43" s="9">
        <f>D40*D42</f>
        <v>791792.85018100822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30.85546875" customWidth="1"/>
    <col min="3" max="3" width="14.85546875" customWidth="1"/>
    <col min="5" max="5" width="36.28515625" customWidth="1"/>
    <col min="7" max="8" width="14.7109375" customWidth="1"/>
    <col min="9" max="9" width="17.7109375" customWidth="1"/>
    <col min="257" max="257" width="6.7109375" customWidth="1"/>
    <col min="258" max="258" width="30.85546875" customWidth="1"/>
    <col min="259" max="259" width="14.85546875" customWidth="1"/>
    <col min="261" max="261" width="36.28515625" customWidth="1"/>
    <col min="263" max="264" width="14.7109375" customWidth="1"/>
    <col min="265" max="265" width="17.7109375" customWidth="1"/>
    <col min="513" max="513" width="6.7109375" customWidth="1"/>
    <col min="514" max="514" width="30.85546875" customWidth="1"/>
    <col min="515" max="515" width="14.85546875" customWidth="1"/>
    <col min="517" max="517" width="36.28515625" customWidth="1"/>
    <col min="519" max="520" width="14.7109375" customWidth="1"/>
    <col min="521" max="521" width="17.7109375" customWidth="1"/>
    <col min="769" max="769" width="6.7109375" customWidth="1"/>
    <col min="770" max="770" width="30.85546875" customWidth="1"/>
    <col min="771" max="771" width="14.85546875" customWidth="1"/>
    <col min="773" max="773" width="36.28515625" customWidth="1"/>
    <col min="775" max="776" width="14.7109375" customWidth="1"/>
    <col min="777" max="777" width="17.7109375" customWidth="1"/>
    <col min="1025" max="1025" width="6.7109375" customWidth="1"/>
    <col min="1026" max="1026" width="30.85546875" customWidth="1"/>
    <col min="1027" max="1027" width="14.85546875" customWidth="1"/>
    <col min="1029" max="1029" width="36.28515625" customWidth="1"/>
    <col min="1031" max="1032" width="14.7109375" customWidth="1"/>
    <col min="1033" max="1033" width="17.7109375" customWidth="1"/>
    <col min="1281" max="1281" width="6.7109375" customWidth="1"/>
    <col min="1282" max="1282" width="30.85546875" customWidth="1"/>
    <col min="1283" max="1283" width="14.85546875" customWidth="1"/>
    <col min="1285" max="1285" width="36.28515625" customWidth="1"/>
    <col min="1287" max="1288" width="14.7109375" customWidth="1"/>
    <col min="1289" max="1289" width="17.7109375" customWidth="1"/>
    <col min="1537" max="1537" width="6.7109375" customWidth="1"/>
    <col min="1538" max="1538" width="30.85546875" customWidth="1"/>
    <col min="1539" max="1539" width="14.85546875" customWidth="1"/>
    <col min="1541" max="1541" width="36.28515625" customWidth="1"/>
    <col min="1543" max="1544" width="14.7109375" customWidth="1"/>
    <col min="1545" max="1545" width="17.7109375" customWidth="1"/>
    <col min="1793" max="1793" width="6.7109375" customWidth="1"/>
    <col min="1794" max="1794" width="30.85546875" customWidth="1"/>
    <col min="1795" max="1795" width="14.85546875" customWidth="1"/>
    <col min="1797" max="1797" width="36.28515625" customWidth="1"/>
    <col min="1799" max="1800" width="14.7109375" customWidth="1"/>
    <col min="1801" max="1801" width="17.7109375" customWidth="1"/>
    <col min="2049" max="2049" width="6.7109375" customWidth="1"/>
    <col min="2050" max="2050" width="30.85546875" customWidth="1"/>
    <col min="2051" max="2051" width="14.85546875" customWidth="1"/>
    <col min="2053" max="2053" width="36.28515625" customWidth="1"/>
    <col min="2055" max="2056" width="14.7109375" customWidth="1"/>
    <col min="2057" max="2057" width="17.7109375" customWidth="1"/>
    <col min="2305" max="2305" width="6.7109375" customWidth="1"/>
    <col min="2306" max="2306" width="30.85546875" customWidth="1"/>
    <col min="2307" max="2307" width="14.85546875" customWidth="1"/>
    <col min="2309" max="2309" width="36.28515625" customWidth="1"/>
    <col min="2311" max="2312" width="14.7109375" customWidth="1"/>
    <col min="2313" max="2313" width="17.7109375" customWidth="1"/>
    <col min="2561" max="2561" width="6.7109375" customWidth="1"/>
    <col min="2562" max="2562" width="30.85546875" customWidth="1"/>
    <col min="2563" max="2563" width="14.85546875" customWidth="1"/>
    <col min="2565" max="2565" width="36.28515625" customWidth="1"/>
    <col min="2567" max="2568" width="14.7109375" customWidth="1"/>
    <col min="2569" max="2569" width="17.7109375" customWidth="1"/>
    <col min="2817" max="2817" width="6.7109375" customWidth="1"/>
    <col min="2818" max="2818" width="30.85546875" customWidth="1"/>
    <col min="2819" max="2819" width="14.85546875" customWidth="1"/>
    <col min="2821" max="2821" width="36.28515625" customWidth="1"/>
    <col min="2823" max="2824" width="14.7109375" customWidth="1"/>
    <col min="2825" max="2825" width="17.7109375" customWidth="1"/>
    <col min="3073" max="3073" width="6.7109375" customWidth="1"/>
    <col min="3074" max="3074" width="30.85546875" customWidth="1"/>
    <col min="3075" max="3075" width="14.85546875" customWidth="1"/>
    <col min="3077" max="3077" width="36.28515625" customWidth="1"/>
    <col min="3079" max="3080" width="14.7109375" customWidth="1"/>
    <col min="3081" max="3081" width="17.7109375" customWidth="1"/>
    <col min="3329" max="3329" width="6.7109375" customWidth="1"/>
    <col min="3330" max="3330" width="30.85546875" customWidth="1"/>
    <col min="3331" max="3331" width="14.85546875" customWidth="1"/>
    <col min="3333" max="3333" width="36.28515625" customWidth="1"/>
    <col min="3335" max="3336" width="14.7109375" customWidth="1"/>
    <col min="3337" max="3337" width="17.7109375" customWidth="1"/>
    <col min="3585" max="3585" width="6.7109375" customWidth="1"/>
    <col min="3586" max="3586" width="30.85546875" customWidth="1"/>
    <col min="3587" max="3587" width="14.85546875" customWidth="1"/>
    <col min="3589" max="3589" width="36.28515625" customWidth="1"/>
    <col min="3591" max="3592" width="14.7109375" customWidth="1"/>
    <col min="3593" max="3593" width="17.7109375" customWidth="1"/>
    <col min="3841" max="3841" width="6.7109375" customWidth="1"/>
    <col min="3842" max="3842" width="30.85546875" customWidth="1"/>
    <col min="3843" max="3843" width="14.85546875" customWidth="1"/>
    <col min="3845" max="3845" width="36.28515625" customWidth="1"/>
    <col min="3847" max="3848" width="14.7109375" customWidth="1"/>
    <col min="3849" max="3849" width="17.7109375" customWidth="1"/>
    <col min="4097" max="4097" width="6.7109375" customWidth="1"/>
    <col min="4098" max="4098" width="30.85546875" customWidth="1"/>
    <col min="4099" max="4099" width="14.85546875" customWidth="1"/>
    <col min="4101" max="4101" width="36.28515625" customWidth="1"/>
    <col min="4103" max="4104" width="14.7109375" customWidth="1"/>
    <col min="4105" max="4105" width="17.7109375" customWidth="1"/>
    <col min="4353" max="4353" width="6.7109375" customWidth="1"/>
    <col min="4354" max="4354" width="30.85546875" customWidth="1"/>
    <col min="4355" max="4355" width="14.85546875" customWidth="1"/>
    <col min="4357" max="4357" width="36.28515625" customWidth="1"/>
    <col min="4359" max="4360" width="14.7109375" customWidth="1"/>
    <col min="4361" max="4361" width="17.7109375" customWidth="1"/>
    <col min="4609" max="4609" width="6.7109375" customWidth="1"/>
    <col min="4610" max="4610" width="30.85546875" customWidth="1"/>
    <col min="4611" max="4611" width="14.85546875" customWidth="1"/>
    <col min="4613" max="4613" width="36.28515625" customWidth="1"/>
    <col min="4615" max="4616" width="14.7109375" customWidth="1"/>
    <col min="4617" max="4617" width="17.7109375" customWidth="1"/>
    <col min="4865" max="4865" width="6.7109375" customWidth="1"/>
    <col min="4866" max="4866" width="30.85546875" customWidth="1"/>
    <col min="4867" max="4867" width="14.85546875" customWidth="1"/>
    <col min="4869" max="4869" width="36.28515625" customWidth="1"/>
    <col min="4871" max="4872" width="14.7109375" customWidth="1"/>
    <col min="4873" max="4873" width="17.7109375" customWidth="1"/>
    <col min="5121" max="5121" width="6.7109375" customWidth="1"/>
    <col min="5122" max="5122" width="30.85546875" customWidth="1"/>
    <col min="5123" max="5123" width="14.85546875" customWidth="1"/>
    <col min="5125" max="5125" width="36.28515625" customWidth="1"/>
    <col min="5127" max="5128" width="14.7109375" customWidth="1"/>
    <col min="5129" max="5129" width="17.7109375" customWidth="1"/>
    <col min="5377" max="5377" width="6.7109375" customWidth="1"/>
    <col min="5378" max="5378" width="30.85546875" customWidth="1"/>
    <col min="5379" max="5379" width="14.85546875" customWidth="1"/>
    <col min="5381" max="5381" width="36.28515625" customWidth="1"/>
    <col min="5383" max="5384" width="14.7109375" customWidth="1"/>
    <col min="5385" max="5385" width="17.7109375" customWidth="1"/>
    <col min="5633" max="5633" width="6.7109375" customWidth="1"/>
    <col min="5634" max="5634" width="30.85546875" customWidth="1"/>
    <col min="5635" max="5635" width="14.85546875" customWidth="1"/>
    <col min="5637" max="5637" width="36.28515625" customWidth="1"/>
    <col min="5639" max="5640" width="14.7109375" customWidth="1"/>
    <col min="5641" max="5641" width="17.7109375" customWidth="1"/>
    <col min="5889" max="5889" width="6.7109375" customWidth="1"/>
    <col min="5890" max="5890" width="30.85546875" customWidth="1"/>
    <col min="5891" max="5891" width="14.85546875" customWidth="1"/>
    <col min="5893" max="5893" width="36.28515625" customWidth="1"/>
    <col min="5895" max="5896" width="14.7109375" customWidth="1"/>
    <col min="5897" max="5897" width="17.7109375" customWidth="1"/>
    <col min="6145" max="6145" width="6.7109375" customWidth="1"/>
    <col min="6146" max="6146" width="30.85546875" customWidth="1"/>
    <col min="6147" max="6147" width="14.85546875" customWidth="1"/>
    <col min="6149" max="6149" width="36.28515625" customWidth="1"/>
    <col min="6151" max="6152" width="14.7109375" customWidth="1"/>
    <col min="6153" max="6153" width="17.7109375" customWidth="1"/>
    <col min="6401" max="6401" width="6.7109375" customWidth="1"/>
    <col min="6402" max="6402" width="30.85546875" customWidth="1"/>
    <col min="6403" max="6403" width="14.85546875" customWidth="1"/>
    <col min="6405" max="6405" width="36.28515625" customWidth="1"/>
    <col min="6407" max="6408" width="14.7109375" customWidth="1"/>
    <col min="6409" max="6409" width="17.7109375" customWidth="1"/>
    <col min="6657" max="6657" width="6.7109375" customWidth="1"/>
    <col min="6658" max="6658" width="30.85546875" customWidth="1"/>
    <col min="6659" max="6659" width="14.85546875" customWidth="1"/>
    <col min="6661" max="6661" width="36.28515625" customWidth="1"/>
    <col min="6663" max="6664" width="14.7109375" customWidth="1"/>
    <col min="6665" max="6665" width="17.7109375" customWidth="1"/>
    <col min="6913" max="6913" width="6.7109375" customWidth="1"/>
    <col min="6914" max="6914" width="30.85546875" customWidth="1"/>
    <col min="6915" max="6915" width="14.85546875" customWidth="1"/>
    <col min="6917" max="6917" width="36.28515625" customWidth="1"/>
    <col min="6919" max="6920" width="14.7109375" customWidth="1"/>
    <col min="6921" max="6921" width="17.7109375" customWidth="1"/>
    <col min="7169" max="7169" width="6.7109375" customWidth="1"/>
    <col min="7170" max="7170" width="30.85546875" customWidth="1"/>
    <col min="7171" max="7171" width="14.85546875" customWidth="1"/>
    <col min="7173" max="7173" width="36.28515625" customWidth="1"/>
    <col min="7175" max="7176" width="14.7109375" customWidth="1"/>
    <col min="7177" max="7177" width="17.7109375" customWidth="1"/>
    <col min="7425" max="7425" width="6.7109375" customWidth="1"/>
    <col min="7426" max="7426" width="30.85546875" customWidth="1"/>
    <col min="7427" max="7427" width="14.85546875" customWidth="1"/>
    <col min="7429" max="7429" width="36.28515625" customWidth="1"/>
    <col min="7431" max="7432" width="14.7109375" customWidth="1"/>
    <col min="7433" max="7433" width="17.7109375" customWidth="1"/>
    <col min="7681" max="7681" width="6.7109375" customWidth="1"/>
    <col min="7682" max="7682" width="30.85546875" customWidth="1"/>
    <col min="7683" max="7683" width="14.85546875" customWidth="1"/>
    <col min="7685" max="7685" width="36.28515625" customWidth="1"/>
    <col min="7687" max="7688" width="14.7109375" customWidth="1"/>
    <col min="7689" max="7689" width="17.7109375" customWidth="1"/>
    <col min="7937" max="7937" width="6.7109375" customWidth="1"/>
    <col min="7938" max="7938" width="30.85546875" customWidth="1"/>
    <col min="7939" max="7939" width="14.85546875" customWidth="1"/>
    <col min="7941" max="7941" width="36.28515625" customWidth="1"/>
    <col min="7943" max="7944" width="14.7109375" customWidth="1"/>
    <col min="7945" max="7945" width="17.7109375" customWidth="1"/>
    <col min="8193" max="8193" width="6.7109375" customWidth="1"/>
    <col min="8194" max="8194" width="30.85546875" customWidth="1"/>
    <col min="8195" max="8195" width="14.85546875" customWidth="1"/>
    <col min="8197" max="8197" width="36.28515625" customWidth="1"/>
    <col min="8199" max="8200" width="14.7109375" customWidth="1"/>
    <col min="8201" max="8201" width="17.7109375" customWidth="1"/>
    <col min="8449" max="8449" width="6.7109375" customWidth="1"/>
    <col min="8450" max="8450" width="30.85546875" customWidth="1"/>
    <col min="8451" max="8451" width="14.85546875" customWidth="1"/>
    <col min="8453" max="8453" width="36.28515625" customWidth="1"/>
    <col min="8455" max="8456" width="14.7109375" customWidth="1"/>
    <col min="8457" max="8457" width="17.7109375" customWidth="1"/>
    <col min="8705" max="8705" width="6.7109375" customWidth="1"/>
    <col min="8706" max="8706" width="30.85546875" customWidth="1"/>
    <col min="8707" max="8707" width="14.85546875" customWidth="1"/>
    <col min="8709" max="8709" width="36.28515625" customWidth="1"/>
    <col min="8711" max="8712" width="14.7109375" customWidth="1"/>
    <col min="8713" max="8713" width="17.7109375" customWidth="1"/>
    <col min="8961" max="8961" width="6.7109375" customWidth="1"/>
    <col min="8962" max="8962" width="30.85546875" customWidth="1"/>
    <col min="8963" max="8963" width="14.85546875" customWidth="1"/>
    <col min="8965" max="8965" width="36.28515625" customWidth="1"/>
    <col min="8967" max="8968" width="14.7109375" customWidth="1"/>
    <col min="8969" max="8969" width="17.7109375" customWidth="1"/>
    <col min="9217" max="9217" width="6.7109375" customWidth="1"/>
    <col min="9218" max="9218" width="30.85546875" customWidth="1"/>
    <col min="9219" max="9219" width="14.85546875" customWidth="1"/>
    <col min="9221" max="9221" width="36.28515625" customWidth="1"/>
    <col min="9223" max="9224" width="14.7109375" customWidth="1"/>
    <col min="9225" max="9225" width="17.7109375" customWidth="1"/>
    <col min="9473" max="9473" width="6.7109375" customWidth="1"/>
    <col min="9474" max="9474" width="30.85546875" customWidth="1"/>
    <col min="9475" max="9475" width="14.85546875" customWidth="1"/>
    <col min="9477" max="9477" width="36.28515625" customWidth="1"/>
    <col min="9479" max="9480" width="14.7109375" customWidth="1"/>
    <col min="9481" max="9481" width="17.7109375" customWidth="1"/>
    <col min="9729" max="9729" width="6.7109375" customWidth="1"/>
    <col min="9730" max="9730" width="30.85546875" customWidth="1"/>
    <col min="9731" max="9731" width="14.85546875" customWidth="1"/>
    <col min="9733" max="9733" width="36.28515625" customWidth="1"/>
    <col min="9735" max="9736" width="14.7109375" customWidth="1"/>
    <col min="9737" max="9737" width="17.7109375" customWidth="1"/>
    <col min="9985" max="9985" width="6.7109375" customWidth="1"/>
    <col min="9986" max="9986" width="30.85546875" customWidth="1"/>
    <col min="9987" max="9987" width="14.85546875" customWidth="1"/>
    <col min="9989" max="9989" width="36.28515625" customWidth="1"/>
    <col min="9991" max="9992" width="14.7109375" customWidth="1"/>
    <col min="9993" max="9993" width="17.7109375" customWidth="1"/>
    <col min="10241" max="10241" width="6.7109375" customWidth="1"/>
    <col min="10242" max="10242" width="30.85546875" customWidth="1"/>
    <col min="10243" max="10243" width="14.85546875" customWidth="1"/>
    <col min="10245" max="10245" width="36.28515625" customWidth="1"/>
    <col min="10247" max="10248" width="14.7109375" customWidth="1"/>
    <col min="10249" max="10249" width="17.7109375" customWidth="1"/>
    <col min="10497" max="10497" width="6.7109375" customWidth="1"/>
    <col min="10498" max="10498" width="30.85546875" customWidth="1"/>
    <col min="10499" max="10499" width="14.85546875" customWidth="1"/>
    <col min="10501" max="10501" width="36.28515625" customWidth="1"/>
    <col min="10503" max="10504" width="14.7109375" customWidth="1"/>
    <col min="10505" max="10505" width="17.7109375" customWidth="1"/>
    <col min="10753" max="10753" width="6.7109375" customWidth="1"/>
    <col min="10754" max="10754" width="30.85546875" customWidth="1"/>
    <col min="10755" max="10755" width="14.85546875" customWidth="1"/>
    <col min="10757" max="10757" width="36.28515625" customWidth="1"/>
    <col min="10759" max="10760" width="14.7109375" customWidth="1"/>
    <col min="10761" max="10761" width="17.7109375" customWidth="1"/>
    <col min="11009" max="11009" width="6.7109375" customWidth="1"/>
    <col min="11010" max="11010" width="30.85546875" customWidth="1"/>
    <col min="11011" max="11011" width="14.85546875" customWidth="1"/>
    <col min="11013" max="11013" width="36.28515625" customWidth="1"/>
    <col min="11015" max="11016" width="14.7109375" customWidth="1"/>
    <col min="11017" max="11017" width="17.7109375" customWidth="1"/>
    <col min="11265" max="11265" width="6.7109375" customWidth="1"/>
    <col min="11266" max="11266" width="30.85546875" customWidth="1"/>
    <col min="11267" max="11267" width="14.85546875" customWidth="1"/>
    <col min="11269" max="11269" width="36.28515625" customWidth="1"/>
    <col min="11271" max="11272" width="14.7109375" customWidth="1"/>
    <col min="11273" max="11273" width="17.7109375" customWidth="1"/>
    <col min="11521" max="11521" width="6.7109375" customWidth="1"/>
    <col min="11522" max="11522" width="30.85546875" customWidth="1"/>
    <col min="11523" max="11523" width="14.85546875" customWidth="1"/>
    <col min="11525" max="11525" width="36.28515625" customWidth="1"/>
    <col min="11527" max="11528" width="14.7109375" customWidth="1"/>
    <col min="11529" max="11529" width="17.7109375" customWidth="1"/>
    <col min="11777" max="11777" width="6.7109375" customWidth="1"/>
    <col min="11778" max="11778" width="30.85546875" customWidth="1"/>
    <col min="11779" max="11779" width="14.85546875" customWidth="1"/>
    <col min="11781" max="11781" width="36.28515625" customWidth="1"/>
    <col min="11783" max="11784" width="14.7109375" customWidth="1"/>
    <col min="11785" max="11785" width="17.7109375" customWidth="1"/>
    <col min="12033" max="12033" width="6.7109375" customWidth="1"/>
    <col min="12034" max="12034" width="30.85546875" customWidth="1"/>
    <col min="12035" max="12035" width="14.85546875" customWidth="1"/>
    <col min="12037" max="12037" width="36.28515625" customWidth="1"/>
    <col min="12039" max="12040" width="14.7109375" customWidth="1"/>
    <col min="12041" max="12041" width="17.7109375" customWidth="1"/>
    <col min="12289" max="12289" width="6.7109375" customWidth="1"/>
    <col min="12290" max="12290" width="30.85546875" customWidth="1"/>
    <col min="12291" max="12291" width="14.85546875" customWidth="1"/>
    <col min="12293" max="12293" width="36.28515625" customWidth="1"/>
    <col min="12295" max="12296" width="14.7109375" customWidth="1"/>
    <col min="12297" max="12297" width="17.7109375" customWidth="1"/>
    <col min="12545" max="12545" width="6.7109375" customWidth="1"/>
    <col min="12546" max="12546" width="30.85546875" customWidth="1"/>
    <col min="12547" max="12547" width="14.85546875" customWidth="1"/>
    <col min="12549" max="12549" width="36.28515625" customWidth="1"/>
    <col min="12551" max="12552" width="14.7109375" customWidth="1"/>
    <col min="12553" max="12553" width="17.7109375" customWidth="1"/>
    <col min="12801" max="12801" width="6.7109375" customWidth="1"/>
    <col min="12802" max="12802" width="30.85546875" customWidth="1"/>
    <col min="12803" max="12803" width="14.85546875" customWidth="1"/>
    <col min="12805" max="12805" width="36.28515625" customWidth="1"/>
    <col min="12807" max="12808" width="14.7109375" customWidth="1"/>
    <col min="12809" max="12809" width="17.7109375" customWidth="1"/>
    <col min="13057" max="13057" width="6.7109375" customWidth="1"/>
    <col min="13058" max="13058" width="30.85546875" customWidth="1"/>
    <col min="13059" max="13059" width="14.85546875" customWidth="1"/>
    <col min="13061" max="13061" width="36.28515625" customWidth="1"/>
    <col min="13063" max="13064" width="14.7109375" customWidth="1"/>
    <col min="13065" max="13065" width="17.7109375" customWidth="1"/>
    <col min="13313" max="13313" width="6.7109375" customWidth="1"/>
    <col min="13314" max="13314" width="30.85546875" customWidth="1"/>
    <col min="13315" max="13315" width="14.85546875" customWidth="1"/>
    <col min="13317" max="13317" width="36.28515625" customWidth="1"/>
    <col min="13319" max="13320" width="14.7109375" customWidth="1"/>
    <col min="13321" max="13321" width="17.7109375" customWidth="1"/>
    <col min="13569" max="13569" width="6.7109375" customWidth="1"/>
    <col min="13570" max="13570" width="30.85546875" customWidth="1"/>
    <col min="13571" max="13571" width="14.85546875" customWidth="1"/>
    <col min="13573" max="13573" width="36.28515625" customWidth="1"/>
    <col min="13575" max="13576" width="14.7109375" customWidth="1"/>
    <col min="13577" max="13577" width="17.7109375" customWidth="1"/>
    <col min="13825" max="13825" width="6.7109375" customWidth="1"/>
    <col min="13826" max="13826" width="30.85546875" customWidth="1"/>
    <col min="13827" max="13827" width="14.85546875" customWidth="1"/>
    <col min="13829" max="13829" width="36.28515625" customWidth="1"/>
    <col min="13831" max="13832" width="14.7109375" customWidth="1"/>
    <col min="13833" max="13833" width="17.7109375" customWidth="1"/>
    <col min="14081" max="14081" width="6.7109375" customWidth="1"/>
    <col min="14082" max="14082" width="30.85546875" customWidth="1"/>
    <col min="14083" max="14083" width="14.85546875" customWidth="1"/>
    <col min="14085" max="14085" width="36.28515625" customWidth="1"/>
    <col min="14087" max="14088" width="14.7109375" customWidth="1"/>
    <col min="14089" max="14089" width="17.7109375" customWidth="1"/>
    <col min="14337" max="14337" width="6.7109375" customWidth="1"/>
    <col min="14338" max="14338" width="30.85546875" customWidth="1"/>
    <col min="14339" max="14339" width="14.85546875" customWidth="1"/>
    <col min="14341" max="14341" width="36.28515625" customWidth="1"/>
    <col min="14343" max="14344" width="14.7109375" customWidth="1"/>
    <col min="14345" max="14345" width="17.7109375" customWidth="1"/>
    <col min="14593" max="14593" width="6.7109375" customWidth="1"/>
    <col min="14594" max="14594" width="30.85546875" customWidth="1"/>
    <col min="14595" max="14595" width="14.85546875" customWidth="1"/>
    <col min="14597" max="14597" width="36.28515625" customWidth="1"/>
    <col min="14599" max="14600" width="14.7109375" customWidth="1"/>
    <col min="14601" max="14601" width="17.7109375" customWidth="1"/>
    <col min="14849" max="14849" width="6.7109375" customWidth="1"/>
    <col min="14850" max="14850" width="30.85546875" customWidth="1"/>
    <col min="14851" max="14851" width="14.85546875" customWidth="1"/>
    <col min="14853" max="14853" width="36.28515625" customWidth="1"/>
    <col min="14855" max="14856" width="14.7109375" customWidth="1"/>
    <col min="14857" max="14857" width="17.7109375" customWidth="1"/>
    <col min="15105" max="15105" width="6.7109375" customWidth="1"/>
    <col min="15106" max="15106" width="30.85546875" customWidth="1"/>
    <col min="15107" max="15107" width="14.85546875" customWidth="1"/>
    <col min="15109" max="15109" width="36.28515625" customWidth="1"/>
    <col min="15111" max="15112" width="14.7109375" customWidth="1"/>
    <col min="15113" max="15113" width="17.7109375" customWidth="1"/>
    <col min="15361" max="15361" width="6.7109375" customWidth="1"/>
    <col min="15362" max="15362" width="30.85546875" customWidth="1"/>
    <col min="15363" max="15363" width="14.85546875" customWidth="1"/>
    <col min="15365" max="15365" width="36.28515625" customWidth="1"/>
    <col min="15367" max="15368" width="14.7109375" customWidth="1"/>
    <col min="15369" max="15369" width="17.7109375" customWidth="1"/>
    <col min="15617" max="15617" width="6.7109375" customWidth="1"/>
    <col min="15618" max="15618" width="30.85546875" customWidth="1"/>
    <col min="15619" max="15619" width="14.85546875" customWidth="1"/>
    <col min="15621" max="15621" width="36.28515625" customWidth="1"/>
    <col min="15623" max="15624" width="14.7109375" customWidth="1"/>
    <col min="15625" max="15625" width="17.7109375" customWidth="1"/>
    <col min="15873" max="15873" width="6.7109375" customWidth="1"/>
    <col min="15874" max="15874" width="30.85546875" customWidth="1"/>
    <col min="15875" max="15875" width="14.85546875" customWidth="1"/>
    <col min="15877" max="15877" width="36.28515625" customWidth="1"/>
    <col min="15879" max="15880" width="14.7109375" customWidth="1"/>
    <col min="15881" max="15881" width="17.7109375" customWidth="1"/>
    <col min="16129" max="16129" width="6.7109375" customWidth="1"/>
    <col min="16130" max="16130" width="30.85546875" customWidth="1"/>
    <col min="16131" max="16131" width="14.85546875" customWidth="1"/>
    <col min="16133" max="16133" width="36.28515625" customWidth="1"/>
    <col min="16135" max="16136" width="14.7109375" customWidth="1"/>
    <col min="16137" max="16137" width="17.7109375" customWidth="1"/>
  </cols>
  <sheetData>
    <row r="1" spans="1:9" ht="15.75" x14ac:dyDescent="0.25">
      <c r="D1" s="34" t="s">
        <v>0</v>
      </c>
      <c r="E1" s="34" t="s">
        <v>1</v>
      </c>
    </row>
    <row r="2" spans="1:9" ht="18" x14ac:dyDescent="0.25">
      <c r="B2" s="2"/>
      <c r="D2" s="3">
        <v>37644</v>
      </c>
      <c r="E2" s="3">
        <v>44727</v>
      </c>
    </row>
    <row r="3" spans="1:9" ht="18" x14ac:dyDescent="0.25">
      <c r="B3" s="28" t="s">
        <v>50</v>
      </c>
      <c r="D3" s="3" t="s">
        <v>51</v>
      </c>
      <c r="E3" s="3" t="s">
        <v>52</v>
      </c>
      <c r="F3" s="35"/>
    </row>
    <row r="4" spans="1:9" x14ac:dyDescent="0.25">
      <c r="B4" s="6"/>
      <c r="D4" s="5">
        <v>4</v>
      </c>
      <c r="E4" s="5">
        <v>23</v>
      </c>
    </row>
    <row r="5" spans="1:9" x14ac:dyDescent="0.25">
      <c r="B5" s="6"/>
      <c r="D5" s="5"/>
      <c r="E5" s="5"/>
    </row>
    <row r="6" spans="1:9" x14ac:dyDescent="0.25">
      <c r="B6" s="6" t="s">
        <v>53</v>
      </c>
      <c r="C6" s="5">
        <v>8</v>
      </c>
      <c r="D6" s="5"/>
      <c r="E6" s="5"/>
      <c r="F6" s="36"/>
      <c r="G6" s="36"/>
      <c r="H6" s="36"/>
      <c r="I6" s="37"/>
    </row>
    <row r="7" spans="1:9" x14ac:dyDescent="0.25">
      <c r="B7" s="6" t="s">
        <v>54</v>
      </c>
      <c r="C7" s="7">
        <f>(D4*1.25)+(E4*(1.25/30))</f>
        <v>5.958333333333333</v>
      </c>
      <c r="D7" s="8"/>
      <c r="E7" s="38" t="s">
        <v>3</v>
      </c>
      <c r="F7" s="9">
        <v>641124</v>
      </c>
      <c r="G7" s="9"/>
    </row>
    <row r="8" spans="1:9" x14ac:dyDescent="0.25">
      <c r="B8" s="6"/>
      <c r="C8" s="7"/>
      <c r="D8" s="8"/>
      <c r="E8" s="38" t="s">
        <v>16</v>
      </c>
      <c r="F8" s="9">
        <f>4.75*380000/12</f>
        <v>150416.66666666666</v>
      </c>
      <c r="G8" s="9" t="s">
        <v>55</v>
      </c>
      <c r="H8" s="39"/>
    </row>
    <row r="9" spans="1:9" x14ac:dyDescent="0.25">
      <c r="B9" t="s">
        <v>33</v>
      </c>
      <c r="C9" s="40">
        <f>C6+C7</f>
        <v>13.958333333333332</v>
      </c>
      <c r="D9" s="8"/>
      <c r="E9" s="38" t="s">
        <v>17</v>
      </c>
      <c r="F9" s="9">
        <v>50000</v>
      </c>
      <c r="G9" s="9"/>
      <c r="H9" s="9"/>
    </row>
    <row r="10" spans="1:9" x14ac:dyDescent="0.25">
      <c r="B10" s="6" t="s">
        <v>56</v>
      </c>
      <c r="C10">
        <v>7</v>
      </c>
      <c r="D10" s="8"/>
      <c r="E10" s="38" t="s">
        <v>18</v>
      </c>
      <c r="F10" s="9">
        <v>65000</v>
      </c>
      <c r="G10" s="9"/>
      <c r="H10" s="9"/>
    </row>
    <row r="11" spans="1:9" x14ac:dyDescent="0.25">
      <c r="B11" t="s">
        <v>57</v>
      </c>
      <c r="C11" s="7">
        <f>C9+C10</f>
        <v>20.958333333333332</v>
      </c>
      <c r="D11" s="8"/>
      <c r="E11" s="38"/>
      <c r="F11" s="9"/>
      <c r="G11" s="9"/>
      <c r="H11" s="9"/>
    </row>
    <row r="12" spans="1:9" x14ac:dyDescent="0.25">
      <c r="B12" t="s">
        <v>36</v>
      </c>
      <c r="C12" s="5">
        <f>F20</f>
        <v>21370.799999999999</v>
      </c>
      <c r="D12" s="8"/>
      <c r="E12" s="38"/>
      <c r="F12" s="9"/>
      <c r="G12" s="9"/>
      <c r="H12" s="9"/>
    </row>
    <row r="13" spans="1:9" x14ac:dyDescent="0.25">
      <c r="B13" s="6" t="s">
        <v>58</v>
      </c>
      <c r="C13" s="9">
        <f>C11*C12</f>
        <v>447896.35</v>
      </c>
      <c r="D13" s="8"/>
      <c r="E13" s="38"/>
      <c r="F13" s="9"/>
      <c r="G13" s="9"/>
      <c r="H13" s="9"/>
    </row>
    <row r="14" spans="1:9" x14ac:dyDescent="0.25">
      <c r="B14" s="6"/>
      <c r="C14" s="9"/>
      <c r="D14" s="8"/>
      <c r="E14" s="38"/>
      <c r="F14" s="38"/>
      <c r="G14" s="38"/>
      <c r="H14" s="38"/>
    </row>
    <row r="15" spans="1:9" x14ac:dyDescent="0.25">
      <c r="A15">
        <v>1</v>
      </c>
      <c r="B15" s="6" t="s">
        <v>5</v>
      </c>
      <c r="C15" s="9">
        <f>A15*F18</f>
        <v>906540.66666666663</v>
      </c>
      <c r="D15" s="8"/>
      <c r="E15" s="41"/>
      <c r="F15" s="9"/>
      <c r="G15" s="9"/>
      <c r="H15" s="9"/>
    </row>
    <row r="16" spans="1:9" x14ac:dyDescent="0.25">
      <c r="A16">
        <v>11</v>
      </c>
      <c r="B16" s="6" t="s">
        <v>6</v>
      </c>
      <c r="C16" s="9">
        <f>F18*A16</f>
        <v>9971947.3333333321</v>
      </c>
      <c r="D16" s="8"/>
      <c r="E16" s="41"/>
      <c r="F16" s="9"/>
      <c r="G16" s="9"/>
      <c r="H16" s="9"/>
    </row>
    <row r="17" spans="2:10" x14ac:dyDescent="0.25">
      <c r="B17" s="6"/>
      <c r="C17" s="9"/>
      <c r="E17" s="8"/>
      <c r="F17" s="5"/>
      <c r="G17" s="42"/>
    </row>
    <row r="18" spans="2:10" s="12" customFormat="1" x14ac:dyDescent="0.25">
      <c r="B18" s="6" t="s">
        <v>59</v>
      </c>
      <c r="C18" s="9">
        <f>C13+C15+C16</f>
        <v>11326384.349999998</v>
      </c>
      <c r="E18" s="8" t="s">
        <v>60</v>
      </c>
      <c r="F18" s="9">
        <f>F7+F8+F9+F10</f>
        <v>906540.66666666663</v>
      </c>
      <c r="G18"/>
    </row>
    <row r="19" spans="2:10" x14ac:dyDescent="0.25">
      <c r="B19" s="12"/>
      <c r="C19" s="12"/>
      <c r="D19" s="8"/>
      <c r="E19" s="8" t="s">
        <v>61</v>
      </c>
      <c r="F19" s="9">
        <f>F7</f>
        <v>641124</v>
      </c>
      <c r="G19" s="12"/>
    </row>
    <row r="20" spans="2:10" ht="15.75" x14ac:dyDescent="0.25">
      <c r="B20" s="6"/>
      <c r="C20" s="5"/>
      <c r="D20" s="34"/>
      <c r="E20" s="8" t="s">
        <v>62</v>
      </c>
      <c r="F20" s="9">
        <f>F19/30</f>
        <v>21370.799999999999</v>
      </c>
      <c r="I20" s="12"/>
      <c r="J20" s="12"/>
    </row>
    <row r="21" spans="2:10" x14ac:dyDescent="0.25">
      <c r="B21" s="6"/>
      <c r="C21" s="9"/>
      <c r="D21" s="3"/>
      <c r="E21" s="43"/>
      <c r="F21" s="42"/>
    </row>
    <row r="22" spans="2:10" ht="15.75" x14ac:dyDescent="0.25">
      <c r="D22" s="34"/>
      <c r="E22" s="8"/>
      <c r="F22" s="9"/>
    </row>
    <row r="23" spans="2:10" ht="18" x14ac:dyDescent="0.25">
      <c r="B23" s="2"/>
      <c r="D23" s="3"/>
      <c r="F23" s="9"/>
    </row>
    <row r="24" spans="2:10" ht="18" x14ac:dyDescent="0.25">
      <c r="B24" s="28"/>
      <c r="D24" s="3"/>
      <c r="E24" s="12"/>
      <c r="F24" s="12"/>
    </row>
    <row r="25" spans="2:10" x14ac:dyDescent="0.25">
      <c r="B25" s="6"/>
      <c r="D25" s="5"/>
      <c r="E25" s="8"/>
    </row>
    <row r="26" spans="2:10" ht="15.75" x14ac:dyDescent="0.25">
      <c r="B26" s="6"/>
      <c r="D26" s="5"/>
      <c r="E26" s="34"/>
      <c r="F26" s="9"/>
    </row>
    <row r="27" spans="2:10" ht="15.75" x14ac:dyDescent="0.25">
      <c r="B27" s="6"/>
      <c r="C27" s="5"/>
      <c r="D27" s="5"/>
      <c r="E27" s="34"/>
    </row>
    <row r="28" spans="2:10" x14ac:dyDescent="0.25">
      <c r="B28" s="6"/>
      <c r="C28" s="7"/>
      <c r="D28" s="8"/>
      <c r="E28" s="3"/>
    </row>
    <row r="29" spans="2:10" x14ac:dyDescent="0.25">
      <c r="B29" s="6"/>
      <c r="C29" s="7"/>
      <c r="D29" s="8"/>
      <c r="E29" s="3"/>
      <c r="F29" s="35"/>
    </row>
    <row r="30" spans="2:10" x14ac:dyDescent="0.25">
      <c r="C30" s="40"/>
      <c r="D30" s="8"/>
      <c r="E30" s="5"/>
    </row>
    <row r="31" spans="2:10" x14ac:dyDescent="0.25">
      <c r="B31" s="6"/>
      <c r="D31" s="8"/>
      <c r="E31" s="5"/>
    </row>
    <row r="32" spans="2:10" x14ac:dyDescent="0.25">
      <c r="C32" s="7"/>
      <c r="D32" s="8"/>
      <c r="E32" s="5"/>
      <c r="F32" s="36"/>
    </row>
    <row r="33" spans="1:6" x14ac:dyDescent="0.25">
      <c r="C33" s="5"/>
      <c r="D33" s="8"/>
      <c r="E33" s="38"/>
      <c r="F33" s="9"/>
    </row>
    <row r="34" spans="1:6" x14ac:dyDescent="0.25">
      <c r="B34" s="6"/>
      <c r="C34" s="9"/>
      <c r="D34" s="8"/>
      <c r="E34" s="38"/>
      <c r="F34" s="9"/>
    </row>
    <row r="35" spans="1:6" x14ac:dyDescent="0.25">
      <c r="B35" s="6"/>
      <c r="C35" s="9"/>
      <c r="D35" s="8"/>
      <c r="E35" s="41"/>
      <c r="F35" s="9"/>
    </row>
    <row r="36" spans="1:6" x14ac:dyDescent="0.25">
      <c r="B36" s="6"/>
      <c r="C36" s="9"/>
      <c r="D36" s="8"/>
      <c r="E36" s="41"/>
      <c r="F36" s="9"/>
    </row>
    <row r="37" spans="1:6" x14ac:dyDescent="0.25">
      <c r="B37" s="6"/>
      <c r="C37" s="9"/>
      <c r="D37" s="8"/>
      <c r="E37" s="41"/>
      <c r="F37" s="9"/>
    </row>
    <row r="38" spans="1:6" x14ac:dyDescent="0.25">
      <c r="B38" s="6"/>
      <c r="C38" s="9"/>
      <c r="E38" s="8"/>
      <c r="F38" s="5"/>
    </row>
    <row r="39" spans="1:6" x14ac:dyDescent="0.25">
      <c r="A39" s="12"/>
      <c r="B39" s="6"/>
      <c r="C39" s="9"/>
      <c r="D39" s="12"/>
      <c r="E39" s="8"/>
      <c r="F39" s="9"/>
    </row>
    <row r="40" spans="1:6" x14ac:dyDescent="0.25">
      <c r="B40" s="12"/>
      <c r="C40" s="12"/>
      <c r="D40" s="8"/>
      <c r="E40" s="8"/>
      <c r="F40" s="9"/>
    </row>
    <row r="41" spans="1:6" x14ac:dyDescent="0.25">
      <c r="E41" s="8"/>
      <c r="F41" s="9"/>
    </row>
    <row r="42" spans="1:6" x14ac:dyDescent="0.25">
      <c r="E42" s="43"/>
      <c r="F42" s="42"/>
    </row>
    <row r="43" spans="1:6" x14ac:dyDescent="0.25">
      <c r="E43" s="8"/>
      <c r="F43" s="9"/>
    </row>
    <row r="44" spans="1:6" x14ac:dyDescent="0.25">
      <c r="F44" s="9"/>
    </row>
    <row r="45" spans="1:6" x14ac:dyDescent="0.25">
      <c r="E45" s="12"/>
      <c r="F4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30.85546875" customWidth="1"/>
    <col min="3" max="3" width="14.85546875" customWidth="1"/>
    <col min="5" max="5" width="36.28515625" customWidth="1"/>
    <col min="7" max="9" width="14.7109375" customWidth="1"/>
    <col min="257" max="257" width="6.7109375" customWidth="1"/>
    <col min="258" max="258" width="30.85546875" customWidth="1"/>
    <col min="259" max="259" width="14.85546875" customWidth="1"/>
    <col min="261" max="261" width="36.28515625" customWidth="1"/>
    <col min="263" max="265" width="14.7109375" customWidth="1"/>
    <col min="513" max="513" width="6.7109375" customWidth="1"/>
    <col min="514" max="514" width="30.85546875" customWidth="1"/>
    <col min="515" max="515" width="14.85546875" customWidth="1"/>
    <col min="517" max="517" width="36.28515625" customWidth="1"/>
    <col min="519" max="521" width="14.7109375" customWidth="1"/>
    <col min="769" max="769" width="6.7109375" customWidth="1"/>
    <col min="770" max="770" width="30.85546875" customWidth="1"/>
    <col min="771" max="771" width="14.85546875" customWidth="1"/>
    <col min="773" max="773" width="36.28515625" customWidth="1"/>
    <col min="775" max="777" width="14.7109375" customWidth="1"/>
    <col min="1025" max="1025" width="6.7109375" customWidth="1"/>
    <col min="1026" max="1026" width="30.85546875" customWidth="1"/>
    <col min="1027" max="1027" width="14.85546875" customWidth="1"/>
    <col min="1029" max="1029" width="36.28515625" customWidth="1"/>
    <col min="1031" max="1033" width="14.7109375" customWidth="1"/>
    <col min="1281" max="1281" width="6.7109375" customWidth="1"/>
    <col min="1282" max="1282" width="30.85546875" customWidth="1"/>
    <col min="1283" max="1283" width="14.85546875" customWidth="1"/>
    <col min="1285" max="1285" width="36.28515625" customWidth="1"/>
    <col min="1287" max="1289" width="14.7109375" customWidth="1"/>
    <col min="1537" max="1537" width="6.7109375" customWidth="1"/>
    <col min="1538" max="1538" width="30.85546875" customWidth="1"/>
    <col min="1539" max="1539" width="14.85546875" customWidth="1"/>
    <col min="1541" max="1541" width="36.28515625" customWidth="1"/>
    <col min="1543" max="1545" width="14.7109375" customWidth="1"/>
    <col min="1793" max="1793" width="6.7109375" customWidth="1"/>
    <col min="1794" max="1794" width="30.85546875" customWidth="1"/>
    <col min="1795" max="1795" width="14.85546875" customWidth="1"/>
    <col min="1797" max="1797" width="36.28515625" customWidth="1"/>
    <col min="1799" max="1801" width="14.7109375" customWidth="1"/>
    <col min="2049" max="2049" width="6.7109375" customWidth="1"/>
    <col min="2050" max="2050" width="30.85546875" customWidth="1"/>
    <col min="2051" max="2051" width="14.85546875" customWidth="1"/>
    <col min="2053" max="2053" width="36.28515625" customWidth="1"/>
    <col min="2055" max="2057" width="14.7109375" customWidth="1"/>
    <col min="2305" max="2305" width="6.7109375" customWidth="1"/>
    <col min="2306" max="2306" width="30.85546875" customWidth="1"/>
    <col min="2307" max="2307" width="14.85546875" customWidth="1"/>
    <col min="2309" max="2309" width="36.28515625" customWidth="1"/>
    <col min="2311" max="2313" width="14.7109375" customWidth="1"/>
    <col min="2561" max="2561" width="6.7109375" customWidth="1"/>
    <col min="2562" max="2562" width="30.85546875" customWidth="1"/>
    <col min="2563" max="2563" width="14.85546875" customWidth="1"/>
    <col min="2565" max="2565" width="36.28515625" customWidth="1"/>
    <col min="2567" max="2569" width="14.7109375" customWidth="1"/>
    <col min="2817" max="2817" width="6.7109375" customWidth="1"/>
    <col min="2818" max="2818" width="30.85546875" customWidth="1"/>
    <col min="2819" max="2819" width="14.85546875" customWidth="1"/>
    <col min="2821" max="2821" width="36.28515625" customWidth="1"/>
    <col min="2823" max="2825" width="14.7109375" customWidth="1"/>
    <col min="3073" max="3073" width="6.7109375" customWidth="1"/>
    <col min="3074" max="3074" width="30.85546875" customWidth="1"/>
    <col min="3075" max="3075" width="14.85546875" customWidth="1"/>
    <col min="3077" max="3077" width="36.28515625" customWidth="1"/>
    <col min="3079" max="3081" width="14.7109375" customWidth="1"/>
    <col min="3329" max="3329" width="6.7109375" customWidth="1"/>
    <col min="3330" max="3330" width="30.85546875" customWidth="1"/>
    <col min="3331" max="3331" width="14.85546875" customWidth="1"/>
    <col min="3333" max="3333" width="36.28515625" customWidth="1"/>
    <col min="3335" max="3337" width="14.7109375" customWidth="1"/>
    <col min="3585" max="3585" width="6.7109375" customWidth="1"/>
    <col min="3586" max="3586" width="30.85546875" customWidth="1"/>
    <col min="3587" max="3587" width="14.85546875" customWidth="1"/>
    <col min="3589" max="3589" width="36.28515625" customWidth="1"/>
    <col min="3591" max="3593" width="14.7109375" customWidth="1"/>
    <col min="3841" max="3841" width="6.7109375" customWidth="1"/>
    <col min="3842" max="3842" width="30.85546875" customWidth="1"/>
    <col min="3843" max="3843" width="14.85546875" customWidth="1"/>
    <col min="3845" max="3845" width="36.28515625" customWidth="1"/>
    <col min="3847" max="3849" width="14.7109375" customWidth="1"/>
    <col min="4097" max="4097" width="6.7109375" customWidth="1"/>
    <col min="4098" max="4098" width="30.85546875" customWidth="1"/>
    <col min="4099" max="4099" width="14.85546875" customWidth="1"/>
    <col min="4101" max="4101" width="36.28515625" customWidth="1"/>
    <col min="4103" max="4105" width="14.7109375" customWidth="1"/>
    <col min="4353" max="4353" width="6.7109375" customWidth="1"/>
    <col min="4354" max="4354" width="30.85546875" customWidth="1"/>
    <col min="4355" max="4355" width="14.85546875" customWidth="1"/>
    <col min="4357" max="4357" width="36.28515625" customWidth="1"/>
    <col min="4359" max="4361" width="14.7109375" customWidth="1"/>
    <col min="4609" max="4609" width="6.7109375" customWidth="1"/>
    <col min="4610" max="4610" width="30.85546875" customWidth="1"/>
    <col min="4611" max="4611" width="14.85546875" customWidth="1"/>
    <col min="4613" max="4613" width="36.28515625" customWidth="1"/>
    <col min="4615" max="4617" width="14.7109375" customWidth="1"/>
    <col min="4865" max="4865" width="6.7109375" customWidth="1"/>
    <col min="4866" max="4866" width="30.85546875" customWidth="1"/>
    <col min="4867" max="4867" width="14.85546875" customWidth="1"/>
    <col min="4869" max="4869" width="36.28515625" customWidth="1"/>
    <col min="4871" max="4873" width="14.7109375" customWidth="1"/>
    <col min="5121" max="5121" width="6.7109375" customWidth="1"/>
    <col min="5122" max="5122" width="30.85546875" customWidth="1"/>
    <col min="5123" max="5123" width="14.85546875" customWidth="1"/>
    <col min="5125" max="5125" width="36.28515625" customWidth="1"/>
    <col min="5127" max="5129" width="14.7109375" customWidth="1"/>
    <col min="5377" max="5377" width="6.7109375" customWidth="1"/>
    <col min="5378" max="5378" width="30.85546875" customWidth="1"/>
    <col min="5379" max="5379" width="14.85546875" customWidth="1"/>
    <col min="5381" max="5381" width="36.28515625" customWidth="1"/>
    <col min="5383" max="5385" width="14.7109375" customWidth="1"/>
    <col min="5633" max="5633" width="6.7109375" customWidth="1"/>
    <col min="5634" max="5634" width="30.85546875" customWidth="1"/>
    <col min="5635" max="5635" width="14.85546875" customWidth="1"/>
    <col min="5637" max="5637" width="36.28515625" customWidth="1"/>
    <col min="5639" max="5641" width="14.7109375" customWidth="1"/>
    <col min="5889" max="5889" width="6.7109375" customWidth="1"/>
    <col min="5890" max="5890" width="30.85546875" customWidth="1"/>
    <col min="5891" max="5891" width="14.85546875" customWidth="1"/>
    <col min="5893" max="5893" width="36.28515625" customWidth="1"/>
    <col min="5895" max="5897" width="14.7109375" customWidth="1"/>
    <col min="6145" max="6145" width="6.7109375" customWidth="1"/>
    <col min="6146" max="6146" width="30.85546875" customWidth="1"/>
    <col min="6147" max="6147" width="14.85546875" customWidth="1"/>
    <col min="6149" max="6149" width="36.28515625" customWidth="1"/>
    <col min="6151" max="6153" width="14.7109375" customWidth="1"/>
    <col min="6401" max="6401" width="6.7109375" customWidth="1"/>
    <col min="6402" max="6402" width="30.85546875" customWidth="1"/>
    <col min="6403" max="6403" width="14.85546875" customWidth="1"/>
    <col min="6405" max="6405" width="36.28515625" customWidth="1"/>
    <col min="6407" max="6409" width="14.7109375" customWidth="1"/>
    <col min="6657" max="6657" width="6.7109375" customWidth="1"/>
    <col min="6658" max="6658" width="30.85546875" customWidth="1"/>
    <col min="6659" max="6659" width="14.85546875" customWidth="1"/>
    <col min="6661" max="6661" width="36.28515625" customWidth="1"/>
    <col min="6663" max="6665" width="14.7109375" customWidth="1"/>
    <col min="6913" max="6913" width="6.7109375" customWidth="1"/>
    <col min="6914" max="6914" width="30.85546875" customWidth="1"/>
    <col min="6915" max="6915" width="14.85546875" customWidth="1"/>
    <col min="6917" max="6917" width="36.28515625" customWidth="1"/>
    <col min="6919" max="6921" width="14.7109375" customWidth="1"/>
    <col min="7169" max="7169" width="6.7109375" customWidth="1"/>
    <col min="7170" max="7170" width="30.85546875" customWidth="1"/>
    <col min="7171" max="7171" width="14.85546875" customWidth="1"/>
    <col min="7173" max="7173" width="36.28515625" customWidth="1"/>
    <col min="7175" max="7177" width="14.7109375" customWidth="1"/>
    <col min="7425" max="7425" width="6.7109375" customWidth="1"/>
    <col min="7426" max="7426" width="30.85546875" customWidth="1"/>
    <col min="7427" max="7427" width="14.85546875" customWidth="1"/>
    <col min="7429" max="7429" width="36.28515625" customWidth="1"/>
    <col min="7431" max="7433" width="14.7109375" customWidth="1"/>
    <col min="7681" max="7681" width="6.7109375" customWidth="1"/>
    <col min="7682" max="7682" width="30.85546875" customWidth="1"/>
    <col min="7683" max="7683" width="14.85546875" customWidth="1"/>
    <col min="7685" max="7685" width="36.28515625" customWidth="1"/>
    <col min="7687" max="7689" width="14.7109375" customWidth="1"/>
    <col min="7937" max="7937" width="6.7109375" customWidth="1"/>
    <col min="7938" max="7938" width="30.85546875" customWidth="1"/>
    <col min="7939" max="7939" width="14.85546875" customWidth="1"/>
    <col min="7941" max="7941" width="36.28515625" customWidth="1"/>
    <col min="7943" max="7945" width="14.7109375" customWidth="1"/>
    <col min="8193" max="8193" width="6.7109375" customWidth="1"/>
    <col min="8194" max="8194" width="30.85546875" customWidth="1"/>
    <col min="8195" max="8195" width="14.85546875" customWidth="1"/>
    <col min="8197" max="8197" width="36.28515625" customWidth="1"/>
    <col min="8199" max="8201" width="14.7109375" customWidth="1"/>
    <col min="8449" max="8449" width="6.7109375" customWidth="1"/>
    <col min="8450" max="8450" width="30.85546875" customWidth="1"/>
    <col min="8451" max="8451" width="14.85546875" customWidth="1"/>
    <col min="8453" max="8453" width="36.28515625" customWidth="1"/>
    <col min="8455" max="8457" width="14.7109375" customWidth="1"/>
    <col min="8705" max="8705" width="6.7109375" customWidth="1"/>
    <col min="8706" max="8706" width="30.85546875" customWidth="1"/>
    <col min="8707" max="8707" width="14.85546875" customWidth="1"/>
    <col min="8709" max="8709" width="36.28515625" customWidth="1"/>
    <col min="8711" max="8713" width="14.7109375" customWidth="1"/>
    <col min="8961" max="8961" width="6.7109375" customWidth="1"/>
    <col min="8962" max="8962" width="30.85546875" customWidth="1"/>
    <col min="8963" max="8963" width="14.85546875" customWidth="1"/>
    <col min="8965" max="8965" width="36.28515625" customWidth="1"/>
    <col min="8967" max="8969" width="14.7109375" customWidth="1"/>
    <col min="9217" max="9217" width="6.7109375" customWidth="1"/>
    <col min="9218" max="9218" width="30.85546875" customWidth="1"/>
    <col min="9219" max="9219" width="14.85546875" customWidth="1"/>
    <col min="9221" max="9221" width="36.28515625" customWidth="1"/>
    <col min="9223" max="9225" width="14.7109375" customWidth="1"/>
    <col min="9473" max="9473" width="6.7109375" customWidth="1"/>
    <col min="9474" max="9474" width="30.85546875" customWidth="1"/>
    <col min="9475" max="9475" width="14.85546875" customWidth="1"/>
    <col min="9477" max="9477" width="36.28515625" customWidth="1"/>
    <col min="9479" max="9481" width="14.7109375" customWidth="1"/>
    <col min="9729" max="9729" width="6.7109375" customWidth="1"/>
    <col min="9730" max="9730" width="30.85546875" customWidth="1"/>
    <col min="9731" max="9731" width="14.85546875" customWidth="1"/>
    <col min="9733" max="9733" width="36.28515625" customWidth="1"/>
    <col min="9735" max="9737" width="14.7109375" customWidth="1"/>
    <col min="9985" max="9985" width="6.7109375" customWidth="1"/>
    <col min="9986" max="9986" width="30.85546875" customWidth="1"/>
    <col min="9987" max="9987" width="14.85546875" customWidth="1"/>
    <col min="9989" max="9989" width="36.28515625" customWidth="1"/>
    <col min="9991" max="9993" width="14.7109375" customWidth="1"/>
    <col min="10241" max="10241" width="6.7109375" customWidth="1"/>
    <col min="10242" max="10242" width="30.85546875" customWidth="1"/>
    <col min="10243" max="10243" width="14.85546875" customWidth="1"/>
    <col min="10245" max="10245" width="36.28515625" customWidth="1"/>
    <col min="10247" max="10249" width="14.7109375" customWidth="1"/>
    <col min="10497" max="10497" width="6.7109375" customWidth="1"/>
    <col min="10498" max="10498" width="30.85546875" customWidth="1"/>
    <col min="10499" max="10499" width="14.85546875" customWidth="1"/>
    <col min="10501" max="10501" width="36.28515625" customWidth="1"/>
    <col min="10503" max="10505" width="14.7109375" customWidth="1"/>
    <col min="10753" max="10753" width="6.7109375" customWidth="1"/>
    <col min="10754" max="10754" width="30.85546875" customWidth="1"/>
    <col min="10755" max="10755" width="14.85546875" customWidth="1"/>
    <col min="10757" max="10757" width="36.28515625" customWidth="1"/>
    <col min="10759" max="10761" width="14.7109375" customWidth="1"/>
    <col min="11009" max="11009" width="6.7109375" customWidth="1"/>
    <col min="11010" max="11010" width="30.85546875" customWidth="1"/>
    <col min="11011" max="11011" width="14.85546875" customWidth="1"/>
    <col min="11013" max="11013" width="36.28515625" customWidth="1"/>
    <col min="11015" max="11017" width="14.7109375" customWidth="1"/>
    <col min="11265" max="11265" width="6.7109375" customWidth="1"/>
    <col min="11266" max="11266" width="30.85546875" customWidth="1"/>
    <col min="11267" max="11267" width="14.85546875" customWidth="1"/>
    <col min="11269" max="11269" width="36.28515625" customWidth="1"/>
    <col min="11271" max="11273" width="14.7109375" customWidth="1"/>
    <col min="11521" max="11521" width="6.7109375" customWidth="1"/>
    <col min="11522" max="11522" width="30.85546875" customWidth="1"/>
    <col min="11523" max="11523" width="14.85546875" customWidth="1"/>
    <col min="11525" max="11525" width="36.28515625" customWidth="1"/>
    <col min="11527" max="11529" width="14.7109375" customWidth="1"/>
    <col min="11777" max="11777" width="6.7109375" customWidth="1"/>
    <col min="11778" max="11778" width="30.85546875" customWidth="1"/>
    <col min="11779" max="11779" width="14.85546875" customWidth="1"/>
    <col min="11781" max="11781" width="36.28515625" customWidth="1"/>
    <col min="11783" max="11785" width="14.7109375" customWidth="1"/>
    <col min="12033" max="12033" width="6.7109375" customWidth="1"/>
    <col min="12034" max="12034" width="30.85546875" customWidth="1"/>
    <col min="12035" max="12035" width="14.85546875" customWidth="1"/>
    <col min="12037" max="12037" width="36.28515625" customWidth="1"/>
    <col min="12039" max="12041" width="14.7109375" customWidth="1"/>
    <col min="12289" max="12289" width="6.7109375" customWidth="1"/>
    <col min="12290" max="12290" width="30.85546875" customWidth="1"/>
    <col min="12291" max="12291" width="14.85546875" customWidth="1"/>
    <col min="12293" max="12293" width="36.28515625" customWidth="1"/>
    <col min="12295" max="12297" width="14.7109375" customWidth="1"/>
    <col min="12545" max="12545" width="6.7109375" customWidth="1"/>
    <col min="12546" max="12546" width="30.85546875" customWidth="1"/>
    <col min="12547" max="12547" width="14.85546875" customWidth="1"/>
    <col min="12549" max="12549" width="36.28515625" customWidth="1"/>
    <col min="12551" max="12553" width="14.7109375" customWidth="1"/>
    <col min="12801" max="12801" width="6.7109375" customWidth="1"/>
    <col min="12802" max="12802" width="30.85546875" customWidth="1"/>
    <col min="12803" max="12803" width="14.85546875" customWidth="1"/>
    <col min="12805" max="12805" width="36.28515625" customWidth="1"/>
    <col min="12807" max="12809" width="14.7109375" customWidth="1"/>
    <col min="13057" max="13057" width="6.7109375" customWidth="1"/>
    <col min="13058" max="13058" width="30.85546875" customWidth="1"/>
    <col min="13059" max="13059" width="14.85546875" customWidth="1"/>
    <col min="13061" max="13061" width="36.28515625" customWidth="1"/>
    <col min="13063" max="13065" width="14.7109375" customWidth="1"/>
    <col min="13313" max="13313" width="6.7109375" customWidth="1"/>
    <col min="13314" max="13314" width="30.85546875" customWidth="1"/>
    <col min="13315" max="13315" width="14.85546875" customWidth="1"/>
    <col min="13317" max="13317" width="36.28515625" customWidth="1"/>
    <col min="13319" max="13321" width="14.7109375" customWidth="1"/>
    <col min="13569" max="13569" width="6.7109375" customWidth="1"/>
    <col min="13570" max="13570" width="30.85546875" customWidth="1"/>
    <col min="13571" max="13571" width="14.85546875" customWidth="1"/>
    <col min="13573" max="13573" width="36.28515625" customWidth="1"/>
    <col min="13575" max="13577" width="14.7109375" customWidth="1"/>
    <col min="13825" max="13825" width="6.7109375" customWidth="1"/>
    <col min="13826" max="13826" width="30.85546875" customWidth="1"/>
    <col min="13827" max="13827" width="14.85546875" customWidth="1"/>
    <col min="13829" max="13829" width="36.28515625" customWidth="1"/>
    <col min="13831" max="13833" width="14.7109375" customWidth="1"/>
    <col min="14081" max="14081" width="6.7109375" customWidth="1"/>
    <col min="14082" max="14082" width="30.85546875" customWidth="1"/>
    <col min="14083" max="14083" width="14.85546875" customWidth="1"/>
    <col min="14085" max="14085" width="36.28515625" customWidth="1"/>
    <col min="14087" max="14089" width="14.7109375" customWidth="1"/>
    <col min="14337" max="14337" width="6.7109375" customWidth="1"/>
    <col min="14338" max="14338" width="30.85546875" customWidth="1"/>
    <col min="14339" max="14339" width="14.85546875" customWidth="1"/>
    <col min="14341" max="14341" width="36.28515625" customWidth="1"/>
    <col min="14343" max="14345" width="14.7109375" customWidth="1"/>
    <col min="14593" max="14593" width="6.7109375" customWidth="1"/>
    <col min="14594" max="14594" width="30.85546875" customWidth="1"/>
    <col min="14595" max="14595" width="14.85546875" customWidth="1"/>
    <col min="14597" max="14597" width="36.28515625" customWidth="1"/>
    <col min="14599" max="14601" width="14.7109375" customWidth="1"/>
    <col min="14849" max="14849" width="6.7109375" customWidth="1"/>
    <col min="14850" max="14850" width="30.85546875" customWidth="1"/>
    <col min="14851" max="14851" width="14.85546875" customWidth="1"/>
    <col min="14853" max="14853" width="36.28515625" customWidth="1"/>
    <col min="14855" max="14857" width="14.7109375" customWidth="1"/>
    <col min="15105" max="15105" width="6.7109375" customWidth="1"/>
    <col min="15106" max="15106" width="30.85546875" customWidth="1"/>
    <col min="15107" max="15107" width="14.85546875" customWidth="1"/>
    <col min="15109" max="15109" width="36.28515625" customWidth="1"/>
    <col min="15111" max="15113" width="14.7109375" customWidth="1"/>
    <col min="15361" max="15361" width="6.7109375" customWidth="1"/>
    <col min="15362" max="15362" width="30.85546875" customWidth="1"/>
    <col min="15363" max="15363" width="14.85546875" customWidth="1"/>
    <col min="15365" max="15365" width="36.28515625" customWidth="1"/>
    <col min="15367" max="15369" width="14.7109375" customWidth="1"/>
    <col min="15617" max="15617" width="6.7109375" customWidth="1"/>
    <col min="15618" max="15618" width="30.85546875" customWidth="1"/>
    <col min="15619" max="15619" width="14.85546875" customWidth="1"/>
    <col min="15621" max="15621" width="36.28515625" customWidth="1"/>
    <col min="15623" max="15625" width="14.7109375" customWidth="1"/>
    <col min="15873" max="15873" width="6.7109375" customWidth="1"/>
    <col min="15874" max="15874" width="30.85546875" customWidth="1"/>
    <col min="15875" max="15875" width="14.85546875" customWidth="1"/>
    <col min="15877" max="15877" width="36.28515625" customWidth="1"/>
    <col min="15879" max="15881" width="14.7109375" customWidth="1"/>
    <col min="16129" max="16129" width="6.7109375" customWidth="1"/>
    <col min="16130" max="16130" width="30.85546875" customWidth="1"/>
    <col min="16131" max="16131" width="14.85546875" customWidth="1"/>
    <col min="16133" max="16133" width="36.28515625" customWidth="1"/>
    <col min="16135" max="16137" width="14.7109375" customWidth="1"/>
  </cols>
  <sheetData>
    <row r="1" spans="1:9" ht="15.75" x14ac:dyDescent="0.25">
      <c r="D1" s="34" t="s">
        <v>0</v>
      </c>
      <c r="E1" s="34" t="s">
        <v>1</v>
      </c>
    </row>
    <row r="2" spans="1:9" ht="18" x14ac:dyDescent="0.25">
      <c r="B2" s="2"/>
      <c r="D2" s="3">
        <v>42920</v>
      </c>
      <c r="E2" s="3">
        <v>44578</v>
      </c>
      <c r="F2">
        <v>4</v>
      </c>
    </row>
    <row r="3" spans="1:9" ht="18" x14ac:dyDescent="0.25">
      <c r="B3" s="28" t="s">
        <v>2</v>
      </c>
      <c r="D3" s="3" t="s">
        <v>51</v>
      </c>
      <c r="E3" s="3" t="s">
        <v>52</v>
      </c>
      <c r="F3" s="35"/>
    </row>
    <row r="4" spans="1:9" x14ac:dyDescent="0.25">
      <c r="B4" s="6"/>
      <c r="D4" s="5">
        <v>6</v>
      </c>
      <c r="E4" s="5">
        <v>13</v>
      </c>
    </row>
    <row r="5" spans="1:9" x14ac:dyDescent="0.25">
      <c r="B5" s="6"/>
      <c r="D5" s="5"/>
      <c r="E5" s="5"/>
    </row>
    <row r="6" spans="1:9" x14ac:dyDescent="0.25">
      <c r="B6" s="6" t="s">
        <v>63</v>
      </c>
      <c r="C6" s="5">
        <v>60</v>
      </c>
      <c r="D6" s="5"/>
      <c r="E6" s="5"/>
      <c r="F6" s="36"/>
      <c r="G6" s="36"/>
      <c r="H6" s="36"/>
      <c r="I6" s="37"/>
    </row>
    <row r="7" spans="1:9" x14ac:dyDescent="0.25">
      <c r="B7" s="6" t="s">
        <v>54</v>
      </c>
      <c r="C7" s="7">
        <f>(D4*1.25)+(E4*(1.25/30))</f>
        <v>8.0416666666666661</v>
      </c>
      <c r="D7" s="8"/>
      <c r="E7" s="38" t="s">
        <v>3</v>
      </c>
      <c r="F7" s="9">
        <v>967235</v>
      </c>
      <c r="G7" s="9"/>
    </row>
    <row r="8" spans="1:9" x14ac:dyDescent="0.25">
      <c r="B8" s="6" t="s">
        <v>64</v>
      </c>
      <c r="C8" s="7">
        <v>48</v>
      </c>
      <c r="D8" s="8"/>
      <c r="E8" s="38" t="s">
        <v>16</v>
      </c>
      <c r="F8" s="9">
        <v>138542</v>
      </c>
      <c r="G8" s="9" t="s">
        <v>65</v>
      </c>
      <c r="H8" s="39"/>
      <c r="I8" s="11"/>
    </row>
    <row r="9" spans="1:9" x14ac:dyDescent="0.25">
      <c r="B9" t="s">
        <v>33</v>
      </c>
      <c r="C9" s="40">
        <f>(C6+C7)-C8</f>
        <v>20.041666666666671</v>
      </c>
      <c r="D9" s="8"/>
      <c r="E9" s="38" t="s">
        <v>66</v>
      </c>
      <c r="F9" s="9">
        <f>(240000+240000+120000)/3</f>
        <v>200000</v>
      </c>
      <c r="G9" s="9"/>
      <c r="H9" s="9"/>
      <c r="I9" s="9"/>
    </row>
    <row r="10" spans="1:9" x14ac:dyDescent="0.25">
      <c r="B10" s="6" t="s">
        <v>56</v>
      </c>
      <c r="C10">
        <v>8</v>
      </c>
      <c r="D10" s="8"/>
      <c r="E10" s="38" t="s">
        <v>67</v>
      </c>
      <c r="F10" s="9">
        <v>60000</v>
      </c>
      <c r="G10" s="9"/>
      <c r="H10" s="9"/>
      <c r="I10" s="9"/>
    </row>
    <row r="11" spans="1:9" x14ac:dyDescent="0.25">
      <c r="B11" t="s">
        <v>57</v>
      </c>
      <c r="C11" s="7">
        <f>C9+C10</f>
        <v>28.041666666666671</v>
      </c>
      <c r="D11" s="8"/>
      <c r="E11" s="38" t="s">
        <v>68</v>
      </c>
      <c r="F11" s="9">
        <v>60000</v>
      </c>
      <c r="G11" s="9"/>
      <c r="H11" s="9"/>
      <c r="I11" s="9"/>
    </row>
    <row r="12" spans="1:9" x14ac:dyDescent="0.25">
      <c r="B12" t="s">
        <v>36</v>
      </c>
      <c r="C12" s="5">
        <f>F20</f>
        <v>38907.833333333336</v>
      </c>
      <c r="D12" s="8"/>
      <c r="E12" s="38"/>
      <c r="F12" s="9"/>
      <c r="G12" s="9"/>
      <c r="H12" s="9"/>
      <c r="I12" s="9"/>
    </row>
    <row r="13" spans="1:9" x14ac:dyDescent="0.25">
      <c r="B13" s="6" t="s">
        <v>69</v>
      </c>
      <c r="C13" s="9">
        <f>C11*C12</f>
        <v>1091040.4930555557</v>
      </c>
      <c r="D13" s="8"/>
      <c r="E13" s="38"/>
      <c r="F13" s="9"/>
      <c r="G13" s="9"/>
      <c r="H13" s="9"/>
      <c r="I13" s="9"/>
    </row>
    <row r="14" spans="1:9" x14ac:dyDescent="0.25">
      <c r="B14" s="6"/>
      <c r="C14" s="9"/>
      <c r="D14" s="8"/>
      <c r="E14" s="44"/>
      <c r="F14" s="9"/>
      <c r="G14" s="45"/>
      <c r="H14" s="9"/>
    </row>
    <row r="15" spans="1:9" x14ac:dyDescent="0.25">
      <c r="A15">
        <v>1</v>
      </c>
      <c r="B15" s="6" t="s">
        <v>5</v>
      </c>
      <c r="C15" s="9">
        <f>A15*F18</f>
        <v>1425777</v>
      </c>
      <c r="D15" s="8"/>
      <c r="E15" s="41"/>
      <c r="F15" s="9"/>
      <c r="G15" s="9"/>
      <c r="H15" s="9"/>
      <c r="I15" s="9"/>
    </row>
    <row r="16" spans="1:9" x14ac:dyDescent="0.25">
      <c r="A16">
        <v>5</v>
      </c>
      <c r="B16" s="6" t="s">
        <v>6</v>
      </c>
      <c r="C16" s="9">
        <f>F18*A16</f>
        <v>7128885</v>
      </c>
      <c r="D16" s="8"/>
      <c r="E16" s="41"/>
      <c r="F16" s="9"/>
      <c r="G16" s="9"/>
      <c r="H16" s="9"/>
      <c r="I16" s="9"/>
    </row>
    <row r="17" spans="2:7" x14ac:dyDescent="0.25">
      <c r="B17" s="6"/>
      <c r="C17" s="9"/>
      <c r="E17" s="8"/>
      <c r="F17" s="5"/>
      <c r="G17" s="42"/>
    </row>
    <row r="18" spans="2:7" s="12" customFormat="1" x14ac:dyDescent="0.25">
      <c r="B18" s="6" t="s">
        <v>59</v>
      </c>
      <c r="C18" s="9">
        <f>C13+C15+C16</f>
        <v>9645702.493055556</v>
      </c>
      <c r="E18" s="8" t="s">
        <v>70</v>
      </c>
      <c r="F18" s="9">
        <f>F7+F8+F9+F10+F11</f>
        <v>1425777</v>
      </c>
      <c r="G18"/>
    </row>
    <row r="19" spans="2:7" x14ac:dyDescent="0.25">
      <c r="B19" s="12"/>
      <c r="C19" s="12"/>
      <c r="D19" s="8"/>
      <c r="E19" s="8" t="s">
        <v>71</v>
      </c>
      <c r="F19" s="9">
        <f>F7+F9</f>
        <v>1167235</v>
      </c>
      <c r="G19" s="12"/>
    </row>
    <row r="20" spans="2:7" ht="15.75" x14ac:dyDescent="0.25">
      <c r="B20" s="6"/>
      <c r="C20" s="5"/>
      <c r="D20" s="34"/>
      <c r="E20" s="8" t="s">
        <v>62</v>
      </c>
      <c r="F20" s="9">
        <f>F19/30</f>
        <v>38907.833333333336</v>
      </c>
    </row>
    <row r="21" spans="2:7" x14ac:dyDescent="0.25">
      <c r="B21" s="6"/>
      <c r="C21" s="9"/>
      <c r="D21" s="3"/>
      <c r="E21" s="43"/>
      <c r="F21" s="42"/>
    </row>
    <row r="22" spans="2:7" ht="15.75" x14ac:dyDescent="0.25">
      <c r="D22" s="34"/>
      <c r="E22" s="8"/>
      <c r="F22" s="9"/>
    </row>
    <row r="23" spans="2:7" ht="18" x14ac:dyDescent="0.25">
      <c r="B23" s="2"/>
      <c r="D23" s="3"/>
      <c r="F23" s="9"/>
    </row>
    <row r="24" spans="2:7" ht="18" x14ac:dyDescent="0.25">
      <c r="B24" s="28"/>
      <c r="D24" s="3"/>
      <c r="E24" s="12"/>
      <c r="F24" s="12"/>
    </row>
    <row r="25" spans="2:7" x14ac:dyDescent="0.25">
      <c r="B25" s="6"/>
      <c r="D25" s="5"/>
      <c r="E25" s="8"/>
    </row>
    <row r="26" spans="2:7" ht="15.75" x14ac:dyDescent="0.25">
      <c r="B26" s="6"/>
      <c r="D26" s="5"/>
      <c r="E26" s="34"/>
      <c r="F26" s="9"/>
    </row>
    <row r="27" spans="2:7" ht="15.75" x14ac:dyDescent="0.25">
      <c r="B27" s="6"/>
      <c r="C27" s="5"/>
      <c r="D27" s="5"/>
      <c r="E27" s="34"/>
    </row>
    <row r="28" spans="2:7" x14ac:dyDescent="0.25">
      <c r="B28" s="6"/>
      <c r="C28" s="7"/>
      <c r="D28" s="8"/>
      <c r="E28" s="3"/>
    </row>
    <row r="29" spans="2:7" x14ac:dyDescent="0.25">
      <c r="B29" s="6"/>
      <c r="C29" s="7"/>
      <c r="D29" s="8"/>
      <c r="E29" s="3"/>
      <c r="F29" s="35"/>
    </row>
    <row r="30" spans="2:7" x14ac:dyDescent="0.25">
      <c r="C30" s="40"/>
      <c r="D30" s="8"/>
      <c r="E30" s="5"/>
    </row>
    <row r="31" spans="2:7" x14ac:dyDescent="0.25">
      <c r="B31" s="6"/>
      <c r="D31" s="8"/>
      <c r="E31" s="5"/>
    </row>
    <row r="32" spans="2:7" x14ac:dyDescent="0.25">
      <c r="C32" s="7"/>
      <c r="D32" s="8"/>
      <c r="E32" s="5"/>
      <c r="F32" s="36"/>
    </row>
    <row r="33" spans="1:6" x14ac:dyDescent="0.25">
      <c r="C33" s="5"/>
      <c r="D33" s="8"/>
      <c r="E33" s="38"/>
      <c r="F33" s="9"/>
    </row>
    <row r="34" spans="1:6" x14ac:dyDescent="0.25">
      <c r="B34" s="6"/>
      <c r="C34" s="9"/>
      <c r="D34" s="8"/>
      <c r="E34" s="38"/>
      <c r="F34" s="9"/>
    </row>
    <row r="35" spans="1:6" x14ac:dyDescent="0.25">
      <c r="B35" s="6"/>
      <c r="C35" s="9"/>
      <c r="D35" s="8"/>
      <c r="E35" s="41"/>
      <c r="F35" s="9"/>
    </row>
    <row r="36" spans="1:6" x14ac:dyDescent="0.25">
      <c r="B36" s="6"/>
      <c r="C36" s="9"/>
      <c r="D36" s="8"/>
      <c r="E36" s="41"/>
      <c r="F36" s="9"/>
    </row>
    <row r="37" spans="1:6" x14ac:dyDescent="0.25">
      <c r="B37" s="6"/>
      <c r="C37" s="9"/>
      <c r="D37" s="8"/>
      <c r="E37" s="41"/>
      <c r="F37" s="9"/>
    </row>
    <row r="38" spans="1:6" x14ac:dyDescent="0.25">
      <c r="B38" s="6"/>
      <c r="C38" s="9"/>
      <c r="E38" s="8"/>
      <c r="F38" s="5"/>
    </row>
    <row r="39" spans="1:6" x14ac:dyDescent="0.25">
      <c r="A39" s="12"/>
      <c r="B39" s="6"/>
      <c r="C39" s="9"/>
      <c r="D39" s="12"/>
      <c r="E39" s="8"/>
      <c r="F39" s="9"/>
    </row>
    <row r="40" spans="1:6" x14ac:dyDescent="0.25">
      <c r="B40" s="12"/>
      <c r="C40" s="12"/>
      <c r="D40" s="8"/>
      <c r="E40" s="8"/>
      <c r="F40" s="9"/>
    </row>
    <row r="41" spans="1:6" x14ac:dyDescent="0.25">
      <c r="E41" s="8"/>
      <c r="F41" s="9"/>
    </row>
    <row r="42" spans="1:6" x14ac:dyDescent="0.25">
      <c r="E42" s="43"/>
      <c r="F42" s="42"/>
    </row>
    <row r="43" spans="1:6" x14ac:dyDescent="0.25">
      <c r="E43" s="8"/>
      <c r="F43" s="9"/>
    </row>
    <row r="44" spans="1:6" x14ac:dyDescent="0.25">
      <c r="F44" s="9"/>
    </row>
    <row r="45" spans="1:6" x14ac:dyDescent="0.25">
      <c r="E45" s="12"/>
      <c r="F45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XFD1048576"/>
    </sheetView>
  </sheetViews>
  <sheetFormatPr baseColWidth="10" defaultRowHeight="15" x14ac:dyDescent="0.25"/>
  <cols>
    <col min="1" max="1" width="6.7109375" customWidth="1"/>
    <col min="2" max="2" width="30.85546875" customWidth="1"/>
    <col min="3" max="3" width="14.85546875" customWidth="1"/>
    <col min="5" max="5" width="36.28515625" customWidth="1"/>
    <col min="7" max="9" width="14.7109375" customWidth="1"/>
    <col min="257" max="257" width="6.7109375" customWidth="1"/>
    <col min="258" max="258" width="30.85546875" customWidth="1"/>
    <col min="259" max="259" width="14.85546875" customWidth="1"/>
    <col min="261" max="261" width="36.28515625" customWidth="1"/>
    <col min="263" max="265" width="14.7109375" customWidth="1"/>
    <col min="513" max="513" width="6.7109375" customWidth="1"/>
    <col min="514" max="514" width="30.85546875" customWidth="1"/>
    <col min="515" max="515" width="14.85546875" customWidth="1"/>
    <col min="517" max="517" width="36.28515625" customWidth="1"/>
    <col min="519" max="521" width="14.7109375" customWidth="1"/>
    <col min="769" max="769" width="6.7109375" customWidth="1"/>
    <col min="770" max="770" width="30.85546875" customWidth="1"/>
    <col min="771" max="771" width="14.85546875" customWidth="1"/>
    <col min="773" max="773" width="36.28515625" customWidth="1"/>
    <col min="775" max="777" width="14.7109375" customWidth="1"/>
    <col min="1025" max="1025" width="6.7109375" customWidth="1"/>
    <col min="1026" max="1026" width="30.85546875" customWidth="1"/>
    <col min="1027" max="1027" width="14.85546875" customWidth="1"/>
    <col min="1029" max="1029" width="36.28515625" customWidth="1"/>
    <col min="1031" max="1033" width="14.7109375" customWidth="1"/>
    <col min="1281" max="1281" width="6.7109375" customWidth="1"/>
    <col min="1282" max="1282" width="30.85546875" customWidth="1"/>
    <col min="1283" max="1283" width="14.85546875" customWidth="1"/>
    <col min="1285" max="1285" width="36.28515625" customWidth="1"/>
    <col min="1287" max="1289" width="14.7109375" customWidth="1"/>
    <col min="1537" max="1537" width="6.7109375" customWidth="1"/>
    <col min="1538" max="1538" width="30.85546875" customWidth="1"/>
    <col min="1539" max="1539" width="14.85546875" customWidth="1"/>
    <col min="1541" max="1541" width="36.28515625" customWidth="1"/>
    <col min="1543" max="1545" width="14.7109375" customWidth="1"/>
    <col min="1793" max="1793" width="6.7109375" customWidth="1"/>
    <col min="1794" max="1794" width="30.85546875" customWidth="1"/>
    <col min="1795" max="1795" width="14.85546875" customWidth="1"/>
    <col min="1797" max="1797" width="36.28515625" customWidth="1"/>
    <col min="1799" max="1801" width="14.7109375" customWidth="1"/>
    <col min="2049" max="2049" width="6.7109375" customWidth="1"/>
    <col min="2050" max="2050" width="30.85546875" customWidth="1"/>
    <col min="2051" max="2051" width="14.85546875" customWidth="1"/>
    <col min="2053" max="2053" width="36.28515625" customWidth="1"/>
    <col min="2055" max="2057" width="14.7109375" customWidth="1"/>
    <col min="2305" max="2305" width="6.7109375" customWidth="1"/>
    <col min="2306" max="2306" width="30.85546875" customWidth="1"/>
    <col min="2307" max="2307" width="14.85546875" customWidth="1"/>
    <col min="2309" max="2309" width="36.28515625" customWidth="1"/>
    <col min="2311" max="2313" width="14.7109375" customWidth="1"/>
    <col min="2561" max="2561" width="6.7109375" customWidth="1"/>
    <col min="2562" max="2562" width="30.85546875" customWidth="1"/>
    <col min="2563" max="2563" width="14.85546875" customWidth="1"/>
    <col min="2565" max="2565" width="36.28515625" customWidth="1"/>
    <col min="2567" max="2569" width="14.7109375" customWidth="1"/>
    <col min="2817" max="2817" width="6.7109375" customWidth="1"/>
    <col min="2818" max="2818" width="30.85546875" customWidth="1"/>
    <col min="2819" max="2819" width="14.85546875" customWidth="1"/>
    <col min="2821" max="2821" width="36.28515625" customWidth="1"/>
    <col min="2823" max="2825" width="14.7109375" customWidth="1"/>
    <col min="3073" max="3073" width="6.7109375" customWidth="1"/>
    <col min="3074" max="3074" width="30.85546875" customWidth="1"/>
    <col min="3075" max="3075" width="14.85546875" customWidth="1"/>
    <col min="3077" max="3077" width="36.28515625" customWidth="1"/>
    <col min="3079" max="3081" width="14.7109375" customWidth="1"/>
    <col min="3329" max="3329" width="6.7109375" customWidth="1"/>
    <col min="3330" max="3330" width="30.85546875" customWidth="1"/>
    <col min="3331" max="3331" width="14.85546875" customWidth="1"/>
    <col min="3333" max="3333" width="36.28515625" customWidth="1"/>
    <col min="3335" max="3337" width="14.7109375" customWidth="1"/>
    <col min="3585" max="3585" width="6.7109375" customWidth="1"/>
    <col min="3586" max="3586" width="30.85546875" customWidth="1"/>
    <col min="3587" max="3587" width="14.85546875" customWidth="1"/>
    <col min="3589" max="3589" width="36.28515625" customWidth="1"/>
    <col min="3591" max="3593" width="14.7109375" customWidth="1"/>
    <col min="3841" max="3841" width="6.7109375" customWidth="1"/>
    <col min="3842" max="3842" width="30.85546875" customWidth="1"/>
    <col min="3843" max="3843" width="14.85546875" customWidth="1"/>
    <col min="3845" max="3845" width="36.28515625" customWidth="1"/>
    <col min="3847" max="3849" width="14.7109375" customWidth="1"/>
    <col min="4097" max="4097" width="6.7109375" customWidth="1"/>
    <col min="4098" max="4098" width="30.85546875" customWidth="1"/>
    <col min="4099" max="4099" width="14.85546875" customWidth="1"/>
    <col min="4101" max="4101" width="36.28515625" customWidth="1"/>
    <col min="4103" max="4105" width="14.7109375" customWidth="1"/>
    <col min="4353" max="4353" width="6.7109375" customWidth="1"/>
    <col min="4354" max="4354" width="30.85546875" customWidth="1"/>
    <col min="4355" max="4355" width="14.85546875" customWidth="1"/>
    <col min="4357" max="4357" width="36.28515625" customWidth="1"/>
    <col min="4359" max="4361" width="14.7109375" customWidth="1"/>
    <col min="4609" max="4609" width="6.7109375" customWidth="1"/>
    <col min="4610" max="4610" width="30.85546875" customWidth="1"/>
    <col min="4611" max="4611" width="14.85546875" customWidth="1"/>
    <col min="4613" max="4613" width="36.28515625" customWidth="1"/>
    <col min="4615" max="4617" width="14.7109375" customWidth="1"/>
    <col min="4865" max="4865" width="6.7109375" customWidth="1"/>
    <col min="4866" max="4866" width="30.85546875" customWidth="1"/>
    <col min="4867" max="4867" width="14.85546875" customWidth="1"/>
    <col min="4869" max="4869" width="36.28515625" customWidth="1"/>
    <col min="4871" max="4873" width="14.7109375" customWidth="1"/>
    <col min="5121" max="5121" width="6.7109375" customWidth="1"/>
    <col min="5122" max="5122" width="30.85546875" customWidth="1"/>
    <col min="5123" max="5123" width="14.85546875" customWidth="1"/>
    <col min="5125" max="5125" width="36.28515625" customWidth="1"/>
    <col min="5127" max="5129" width="14.7109375" customWidth="1"/>
    <col min="5377" max="5377" width="6.7109375" customWidth="1"/>
    <col min="5378" max="5378" width="30.85546875" customWidth="1"/>
    <col min="5379" max="5379" width="14.85546875" customWidth="1"/>
    <col min="5381" max="5381" width="36.28515625" customWidth="1"/>
    <col min="5383" max="5385" width="14.7109375" customWidth="1"/>
    <col min="5633" max="5633" width="6.7109375" customWidth="1"/>
    <col min="5634" max="5634" width="30.85546875" customWidth="1"/>
    <col min="5635" max="5635" width="14.85546875" customWidth="1"/>
    <col min="5637" max="5637" width="36.28515625" customWidth="1"/>
    <col min="5639" max="5641" width="14.7109375" customWidth="1"/>
    <col min="5889" max="5889" width="6.7109375" customWidth="1"/>
    <col min="5890" max="5890" width="30.85546875" customWidth="1"/>
    <col min="5891" max="5891" width="14.85546875" customWidth="1"/>
    <col min="5893" max="5893" width="36.28515625" customWidth="1"/>
    <col min="5895" max="5897" width="14.7109375" customWidth="1"/>
    <col min="6145" max="6145" width="6.7109375" customWidth="1"/>
    <col min="6146" max="6146" width="30.85546875" customWidth="1"/>
    <col min="6147" max="6147" width="14.85546875" customWidth="1"/>
    <col min="6149" max="6149" width="36.28515625" customWidth="1"/>
    <col min="6151" max="6153" width="14.7109375" customWidth="1"/>
    <col min="6401" max="6401" width="6.7109375" customWidth="1"/>
    <col min="6402" max="6402" width="30.85546875" customWidth="1"/>
    <col min="6403" max="6403" width="14.85546875" customWidth="1"/>
    <col min="6405" max="6405" width="36.28515625" customWidth="1"/>
    <col min="6407" max="6409" width="14.7109375" customWidth="1"/>
    <col min="6657" max="6657" width="6.7109375" customWidth="1"/>
    <col min="6658" max="6658" width="30.85546875" customWidth="1"/>
    <col min="6659" max="6659" width="14.85546875" customWidth="1"/>
    <col min="6661" max="6661" width="36.28515625" customWidth="1"/>
    <col min="6663" max="6665" width="14.7109375" customWidth="1"/>
    <col min="6913" max="6913" width="6.7109375" customWidth="1"/>
    <col min="6914" max="6914" width="30.85546875" customWidth="1"/>
    <col min="6915" max="6915" width="14.85546875" customWidth="1"/>
    <col min="6917" max="6917" width="36.28515625" customWidth="1"/>
    <col min="6919" max="6921" width="14.7109375" customWidth="1"/>
    <col min="7169" max="7169" width="6.7109375" customWidth="1"/>
    <col min="7170" max="7170" width="30.85546875" customWidth="1"/>
    <col min="7171" max="7171" width="14.85546875" customWidth="1"/>
    <col min="7173" max="7173" width="36.28515625" customWidth="1"/>
    <col min="7175" max="7177" width="14.7109375" customWidth="1"/>
    <col min="7425" max="7425" width="6.7109375" customWidth="1"/>
    <col min="7426" max="7426" width="30.85546875" customWidth="1"/>
    <col min="7427" max="7427" width="14.85546875" customWidth="1"/>
    <col min="7429" max="7429" width="36.28515625" customWidth="1"/>
    <col min="7431" max="7433" width="14.7109375" customWidth="1"/>
    <col min="7681" max="7681" width="6.7109375" customWidth="1"/>
    <col min="7682" max="7682" width="30.85546875" customWidth="1"/>
    <col min="7683" max="7683" width="14.85546875" customWidth="1"/>
    <col min="7685" max="7685" width="36.28515625" customWidth="1"/>
    <col min="7687" max="7689" width="14.7109375" customWidth="1"/>
    <col min="7937" max="7937" width="6.7109375" customWidth="1"/>
    <col min="7938" max="7938" width="30.85546875" customWidth="1"/>
    <col min="7939" max="7939" width="14.85546875" customWidth="1"/>
    <col min="7941" max="7941" width="36.28515625" customWidth="1"/>
    <col min="7943" max="7945" width="14.7109375" customWidth="1"/>
    <col min="8193" max="8193" width="6.7109375" customWidth="1"/>
    <col min="8194" max="8194" width="30.85546875" customWidth="1"/>
    <col min="8195" max="8195" width="14.85546875" customWidth="1"/>
    <col min="8197" max="8197" width="36.28515625" customWidth="1"/>
    <col min="8199" max="8201" width="14.7109375" customWidth="1"/>
    <col min="8449" max="8449" width="6.7109375" customWidth="1"/>
    <col min="8450" max="8450" width="30.85546875" customWidth="1"/>
    <col min="8451" max="8451" width="14.85546875" customWidth="1"/>
    <col min="8453" max="8453" width="36.28515625" customWidth="1"/>
    <col min="8455" max="8457" width="14.7109375" customWidth="1"/>
    <col min="8705" max="8705" width="6.7109375" customWidth="1"/>
    <col min="8706" max="8706" width="30.85546875" customWidth="1"/>
    <col min="8707" max="8707" width="14.85546875" customWidth="1"/>
    <col min="8709" max="8709" width="36.28515625" customWidth="1"/>
    <col min="8711" max="8713" width="14.7109375" customWidth="1"/>
    <col min="8961" max="8961" width="6.7109375" customWidth="1"/>
    <col min="8962" max="8962" width="30.85546875" customWidth="1"/>
    <col min="8963" max="8963" width="14.85546875" customWidth="1"/>
    <col min="8965" max="8965" width="36.28515625" customWidth="1"/>
    <col min="8967" max="8969" width="14.7109375" customWidth="1"/>
    <col min="9217" max="9217" width="6.7109375" customWidth="1"/>
    <col min="9218" max="9218" width="30.85546875" customWidth="1"/>
    <col min="9219" max="9219" width="14.85546875" customWidth="1"/>
    <col min="9221" max="9221" width="36.28515625" customWidth="1"/>
    <col min="9223" max="9225" width="14.7109375" customWidth="1"/>
    <col min="9473" max="9473" width="6.7109375" customWidth="1"/>
    <col min="9474" max="9474" width="30.85546875" customWidth="1"/>
    <col min="9475" max="9475" width="14.85546875" customWidth="1"/>
    <col min="9477" max="9477" width="36.28515625" customWidth="1"/>
    <col min="9479" max="9481" width="14.7109375" customWidth="1"/>
    <col min="9729" max="9729" width="6.7109375" customWidth="1"/>
    <col min="9730" max="9730" width="30.85546875" customWidth="1"/>
    <col min="9731" max="9731" width="14.85546875" customWidth="1"/>
    <col min="9733" max="9733" width="36.28515625" customWidth="1"/>
    <col min="9735" max="9737" width="14.7109375" customWidth="1"/>
    <col min="9985" max="9985" width="6.7109375" customWidth="1"/>
    <col min="9986" max="9986" width="30.85546875" customWidth="1"/>
    <col min="9987" max="9987" width="14.85546875" customWidth="1"/>
    <col min="9989" max="9989" width="36.28515625" customWidth="1"/>
    <col min="9991" max="9993" width="14.7109375" customWidth="1"/>
    <col min="10241" max="10241" width="6.7109375" customWidth="1"/>
    <col min="10242" max="10242" width="30.85546875" customWidth="1"/>
    <col min="10243" max="10243" width="14.85546875" customWidth="1"/>
    <col min="10245" max="10245" width="36.28515625" customWidth="1"/>
    <col min="10247" max="10249" width="14.7109375" customWidth="1"/>
    <col min="10497" max="10497" width="6.7109375" customWidth="1"/>
    <col min="10498" max="10498" width="30.85546875" customWidth="1"/>
    <col min="10499" max="10499" width="14.85546875" customWidth="1"/>
    <col min="10501" max="10501" width="36.28515625" customWidth="1"/>
    <col min="10503" max="10505" width="14.7109375" customWidth="1"/>
    <col min="10753" max="10753" width="6.7109375" customWidth="1"/>
    <col min="10754" max="10754" width="30.85546875" customWidth="1"/>
    <col min="10755" max="10755" width="14.85546875" customWidth="1"/>
    <col min="10757" max="10757" width="36.28515625" customWidth="1"/>
    <col min="10759" max="10761" width="14.7109375" customWidth="1"/>
    <col min="11009" max="11009" width="6.7109375" customWidth="1"/>
    <col min="11010" max="11010" width="30.85546875" customWidth="1"/>
    <col min="11011" max="11011" width="14.85546875" customWidth="1"/>
    <col min="11013" max="11013" width="36.28515625" customWidth="1"/>
    <col min="11015" max="11017" width="14.7109375" customWidth="1"/>
    <col min="11265" max="11265" width="6.7109375" customWidth="1"/>
    <col min="11266" max="11266" width="30.85546875" customWidth="1"/>
    <col min="11267" max="11267" width="14.85546875" customWidth="1"/>
    <col min="11269" max="11269" width="36.28515625" customWidth="1"/>
    <col min="11271" max="11273" width="14.7109375" customWidth="1"/>
    <col min="11521" max="11521" width="6.7109375" customWidth="1"/>
    <col min="11522" max="11522" width="30.85546875" customWidth="1"/>
    <col min="11523" max="11523" width="14.85546875" customWidth="1"/>
    <col min="11525" max="11525" width="36.28515625" customWidth="1"/>
    <col min="11527" max="11529" width="14.7109375" customWidth="1"/>
    <col min="11777" max="11777" width="6.7109375" customWidth="1"/>
    <col min="11778" max="11778" width="30.85546875" customWidth="1"/>
    <col min="11779" max="11779" width="14.85546875" customWidth="1"/>
    <col min="11781" max="11781" width="36.28515625" customWidth="1"/>
    <col min="11783" max="11785" width="14.7109375" customWidth="1"/>
    <col min="12033" max="12033" width="6.7109375" customWidth="1"/>
    <col min="12034" max="12034" width="30.85546875" customWidth="1"/>
    <col min="12035" max="12035" width="14.85546875" customWidth="1"/>
    <col min="12037" max="12037" width="36.28515625" customWidth="1"/>
    <col min="12039" max="12041" width="14.7109375" customWidth="1"/>
    <col min="12289" max="12289" width="6.7109375" customWidth="1"/>
    <col min="12290" max="12290" width="30.85546875" customWidth="1"/>
    <col min="12291" max="12291" width="14.85546875" customWidth="1"/>
    <col min="12293" max="12293" width="36.28515625" customWidth="1"/>
    <col min="12295" max="12297" width="14.7109375" customWidth="1"/>
    <col min="12545" max="12545" width="6.7109375" customWidth="1"/>
    <col min="12546" max="12546" width="30.85546875" customWidth="1"/>
    <col min="12547" max="12547" width="14.85546875" customWidth="1"/>
    <col min="12549" max="12549" width="36.28515625" customWidth="1"/>
    <col min="12551" max="12553" width="14.7109375" customWidth="1"/>
    <col min="12801" max="12801" width="6.7109375" customWidth="1"/>
    <col min="12802" max="12802" width="30.85546875" customWidth="1"/>
    <col min="12803" max="12803" width="14.85546875" customWidth="1"/>
    <col min="12805" max="12805" width="36.28515625" customWidth="1"/>
    <col min="12807" max="12809" width="14.7109375" customWidth="1"/>
    <col min="13057" max="13057" width="6.7109375" customWidth="1"/>
    <col min="13058" max="13058" width="30.85546875" customWidth="1"/>
    <col min="13059" max="13059" width="14.85546875" customWidth="1"/>
    <col min="13061" max="13061" width="36.28515625" customWidth="1"/>
    <col min="13063" max="13065" width="14.7109375" customWidth="1"/>
    <col min="13313" max="13313" width="6.7109375" customWidth="1"/>
    <col min="13314" max="13314" width="30.85546875" customWidth="1"/>
    <col min="13315" max="13315" width="14.85546875" customWidth="1"/>
    <col min="13317" max="13317" width="36.28515625" customWidth="1"/>
    <col min="13319" max="13321" width="14.7109375" customWidth="1"/>
    <col min="13569" max="13569" width="6.7109375" customWidth="1"/>
    <col min="13570" max="13570" width="30.85546875" customWidth="1"/>
    <col min="13571" max="13571" width="14.85546875" customWidth="1"/>
    <col min="13573" max="13573" width="36.28515625" customWidth="1"/>
    <col min="13575" max="13577" width="14.7109375" customWidth="1"/>
    <col min="13825" max="13825" width="6.7109375" customWidth="1"/>
    <col min="13826" max="13826" width="30.85546875" customWidth="1"/>
    <col min="13827" max="13827" width="14.85546875" customWidth="1"/>
    <col min="13829" max="13829" width="36.28515625" customWidth="1"/>
    <col min="13831" max="13833" width="14.7109375" customWidth="1"/>
    <col min="14081" max="14081" width="6.7109375" customWidth="1"/>
    <col min="14082" max="14082" width="30.85546875" customWidth="1"/>
    <col min="14083" max="14083" width="14.85546875" customWidth="1"/>
    <col min="14085" max="14085" width="36.28515625" customWidth="1"/>
    <col min="14087" max="14089" width="14.7109375" customWidth="1"/>
    <col min="14337" max="14337" width="6.7109375" customWidth="1"/>
    <col min="14338" max="14338" width="30.85546875" customWidth="1"/>
    <col min="14339" max="14339" width="14.85546875" customWidth="1"/>
    <col min="14341" max="14341" width="36.28515625" customWidth="1"/>
    <col min="14343" max="14345" width="14.7109375" customWidth="1"/>
    <col min="14593" max="14593" width="6.7109375" customWidth="1"/>
    <col min="14594" max="14594" width="30.85546875" customWidth="1"/>
    <col min="14595" max="14595" width="14.85546875" customWidth="1"/>
    <col min="14597" max="14597" width="36.28515625" customWidth="1"/>
    <col min="14599" max="14601" width="14.7109375" customWidth="1"/>
    <col min="14849" max="14849" width="6.7109375" customWidth="1"/>
    <col min="14850" max="14850" width="30.85546875" customWidth="1"/>
    <col min="14851" max="14851" width="14.85546875" customWidth="1"/>
    <col min="14853" max="14853" width="36.28515625" customWidth="1"/>
    <col min="14855" max="14857" width="14.7109375" customWidth="1"/>
    <col min="15105" max="15105" width="6.7109375" customWidth="1"/>
    <col min="15106" max="15106" width="30.85546875" customWidth="1"/>
    <col min="15107" max="15107" width="14.85546875" customWidth="1"/>
    <col min="15109" max="15109" width="36.28515625" customWidth="1"/>
    <col min="15111" max="15113" width="14.7109375" customWidth="1"/>
    <col min="15361" max="15361" width="6.7109375" customWidth="1"/>
    <col min="15362" max="15362" width="30.85546875" customWidth="1"/>
    <col min="15363" max="15363" width="14.85546875" customWidth="1"/>
    <col min="15365" max="15365" width="36.28515625" customWidth="1"/>
    <col min="15367" max="15369" width="14.7109375" customWidth="1"/>
    <col min="15617" max="15617" width="6.7109375" customWidth="1"/>
    <col min="15618" max="15618" width="30.85546875" customWidth="1"/>
    <col min="15619" max="15619" width="14.85546875" customWidth="1"/>
    <col min="15621" max="15621" width="36.28515625" customWidth="1"/>
    <col min="15623" max="15625" width="14.7109375" customWidth="1"/>
    <col min="15873" max="15873" width="6.7109375" customWidth="1"/>
    <col min="15874" max="15874" width="30.85546875" customWidth="1"/>
    <col min="15875" max="15875" width="14.85546875" customWidth="1"/>
    <col min="15877" max="15877" width="36.28515625" customWidth="1"/>
    <col min="15879" max="15881" width="14.7109375" customWidth="1"/>
    <col min="16129" max="16129" width="6.7109375" customWidth="1"/>
    <col min="16130" max="16130" width="30.85546875" customWidth="1"/>
    <col min="16131" max="16131" width="14.85546875" customWidth="1"/>
    <col min="16133" max="16133" width="36.28515625" customWidth="1"/>
    <col min="16135" max="16137" width="14.7109375" customWidth="1"/>
  </cols>
  <sheetData>
    <row r="1" spans="2:9" ht="15.75" x14ac:dyDescent="0.25">
      <c r="D1" s="34" t="s">
        <v>0</v>
      </c>
      <c r="E1" s="34" t="s">
        <v>1</v>
      </c>
    </row>
    <row r="2" spans="2:9" ht="18" x14ac:dyDescent="0.25">
      <c r="B2" s="2"/>
      <c r="D2" s="3">
        <v>43593</v>
      </c>
      <c r="E2" s="3">
        <v>44578</v>
      </c>
      <c r="F2">
        <v>4</v>
      </c>
    </row>
    <row r="3" spans="2:9" ht="18" x14ac:dyDescent="0.25">
      <c r="B3" s="28" t="s">
        <v>72</v>
      </c>
      <c r="D3" s="3" t="s">
        <v>51</v>
      </c>
      <c r="E3" s="3" t="s">
        <v>52</v>
      </c>
      <c r="F3" s="35"/>
    </row>
    <row r="4" spans="2:9" x14ac:dyDescent="0.25">
      <c r="B4" s="6"/>
      <c r="D4" s="5">
        <v>8</v>
      </c>
      <c r="E4" s="5">
        <v>9</v>
      </c>
    </row>
    <row r="5" spans="2:9" x14ac:dyDescent="0.25">
      <c r="B5" s="6"/>
      <c r="D5" s="5"/>
      <c r="E5" s="5"/>
    </row>
    <row r="6" spans="2:9" x14ac:dyDescent="0.25">
      <c r="B6" s="6" t="s">
        <v>63</v>
      </c>
      <c r="C6" s="5">
        <v>30</v>
      </c>
      <c r="D6" s="5"/>
      <c r="E6" s="5"/>
      <c r="F6" s="36"/>
      <c r="G6" s="36"/>
      <c r="H6" s="36"/>
      <c r="I6" s="37"/>
    </row>
    <row r="7" spans="2:9" x14ac:dyDescent="0.25">
      <c r="B7" s="6" t="s">
        <v>54</v>
      </c>
      <c r="C7" s="7">
        <f>(D4*1.25)+(E4*(1.25/30))</f>
        <v>10.375</v>
      </c>
      <c r="D7" s="8"/>
      <c r="E7" s="38" t="s">
        <v>3</v>
      </c>
      <c r="F7" s="9">
        <v>817700</v>
      </c>
      <c r="G7" s="9"/>
    </row>
    <row r="8" spans="2:9" x14ac:dyDescent="0.25">
      <c r="B8" s="6" t="s">
        <v>64</v>
      </c>
      <c r="C8" s="7">
        <v>17</v>
      </c>
      <c r="D8" s="8"/>
      <c r="E8" s="38" t="s">
        <v>16</v>
      </c>
      <c r="F8" s="9">
        <v>138542</v>
      </c>
      <c r="G8" s="9" t="s">
        <v>65</v>
      </c>
      <c r="H8" s="39"/>
      <c r="I8" s="11"/>
    </row>
    <row r="9" spans="2:9" x14ac:dyDescent="0.25">
      <c r="B9" t="s">
        <v>33</v>
      </c>
      <c r="C9" s="40">
        <f>(C6+C7)-C8</f>
        <v>23.375</v>
      </c>
      <c r="D9" s="8"/>
      <c r="E9" s="38" t="s">
        <v>66</v>
      </c>
      <c r="F9" s="9">
        <f>(240000+240000+120000)/3</f>
        <v>200000</v>
      </c>
      <c r="G9" s="9"/>
      <c r="H9" s="9"/>
      <c r="I9" s="9"/>
    </row>
    <row r="10" spans="2:9" x14ac:dyDescent="0.25">
      <c r="B10" s="6" t="s">
        <v>56</v>
      </c>
      <c r="C10">
        <v>8</v>
      </c>
      <c r="D10" s="8"/>
      <c r="E10" s="38" t="s">
        <v>67</v>
      </c>
      <c r="F10" s="9">
        <v>40000</v>
      </c>
      <c r="G10" s="9"/>
      <c r="H10" s="9"/>
      <c r="I10" s="9"/>
    </row>
    <row r="11" spans="2:9" x14ac:dyDescent="0.25">
      <c r="B11" t="s">
        <v>57</v>
      </c>
      <c r="C11" s="7">
        <f>C9+C10</f>
        <v>31.375</v>
      </c>
      <c r="D11" s="8"/>
      <c r="E11" s="38" t="s">
        <v>68</v>
      </c>
      <c r="F11" s="9">
        <v>40000</v>
      </c>
      <c r="G11" s="9"/>
      <c r="H11" s="9"/>
      <c r="I11" s="9"/>
    </row>
    <row r="12" spans="2:9" x14ac:dyDescent="0.25">
      <c r="B12" t="s">
        <v>36</v>
      </c>
      <c r="C12" s="5">
        <f>F20</f>
        <v>33923.333333333336</v>
      </c>
      <c r="D12" s="8"/>
      <c r="E12" s="38"/>
      <c r="F12" s="9"/>
      <c r="G12" s="9"/>
      <c r="H12" s="9"/>
      <c r="I12" s="9"/>
    </row>
    <row r="13" spans="2:9" x14ac:dyDescent="0.25">
      <c r="B13" s="6" t="s">
        <v>69</v>
      </c>
      <c r="C13" s="9">
        <f>C11*C12</f>
        <v>1064344.5833333335</v>
      </c>
      <c r="D13" s="8"/>
      <c r="E13" s="38"/>
      <c r="F13" s="9"/>
      <c r="G13" s="9"/>
      <c r="H13" s="9"/>
      <c r="I13" s="9"/>
    </row>
    <row r="14" spans="2:9" x14ac:dyDescent="0.25">
      <c r="B14" s="6"/>
      <c r="C14" s="9"/>
      <c r="D14" s="8"/>
      <c r="E14" s="44"/>
      <c r="F14" s="9"/>
      <c r="G14" s="45"/>
      <c r="H14" s="9"/>
    </row>
    <row r="15" spans="2:9" x14ac:dyDescent="0.25">
      <c r="B15" s="6" t="s">
        <v>5</v>
      </c>
      <c r="C15" s="9">
        <f>A15*F18</f>
        <v>0</v>
      </c>
      <c r="D15" s="8"/>
      <c r="E15" s="41"/>
      <c r="F15" s="9"/>
      <c r="G15" s="9"/>
      <c r="H15" s="9"/>
      <c r="I15" s="9"/>
    </row>
    <row r="16" spans="2:9" x14ac:dyDescent="0.25">
      <c r="B16" s="6" t="s">
        <v>6</v>
      </c>
      <c r="C16" s="9">
        <f>F18*A16</f>
        <v>0</v>
      </c>
      <c r="D16" s="8"/>
      <c r="E16" s="41"/>
      <c r="F16" s="9"/>
      <c r="G16" s="9"/>
      <c r="H16" s="9"/>
      <c r="I16" s="9"/>
    </row>
    <row r="17" spans="2:7" x14ac:dyDescent="0.25">
      <c r="B17" s="6"/>
      <c r="C17" s="9"/>
      <c r="E17" s="8"/>
      <c r="F17" s="5"/>
      <c r="G17" s="42"/>
    </row>
    <row r="18" spans="2:7" s="12" customFormat="1" x14ac:dyDescent="0.25">
      <c r="B18" s="6" t="s">
        <v>59</v>
      </c>
      <c r="C18" s="9">
        <f>C13+C15+C16</f>
        <v>1064344.5833333335</v>
      </c>
      <c r="E18" s="8" t="s">
        <v>70</v>
      </c>
      <c r="F18" s="9">
        <f>F7+F8+F9+F10+F11</f>
        <v>1236242</v>
      </c>
      <c r="G18"/>
    </row>
    <row r="19" spans="2:7" x14ac:dyDescent="0.25">
      <c r="B19" s="12"/>
      <c r="C19" s="12"/>
      <c r="D19" s="8"/>
      <c r="E19" s="8" t="s">
        <v>71</v>
      </c>
      <c r="F19" s="9">
        <f>F7+F9</f>
        <v>1017700</v>
      </c>
      <c r="G19" s="12"/>
    </row>
    <row r="20" spans="2:7" ht="15.75" x14ac:dyDescent="0.25">
      <c r="B20" s="6"/>
      <c r="C20" s="5"/>
      <c r="D20" s="34"/>
      <c r="E20" s="8" t="s">
        <v>62</v>
      </c>
      <c r="F20" s="9">
        <f>F19/30</f>
        <v>33923.333333333336</v>
      </c>
    </row>
    <row r="21" spans="2:7" x14ac:dyDescent="0.25">
      <c r="B21" s="6"/>
      <c r="C21" s="9"/>
      <c r="D21" s="3"/>
      <c r="E21" s="43"/>
      <c r="F21" s="42"/>
    </row>
    <row r="22" spans="2:7" ht="15.75" x14ac:dyDescent="0.25">
      <c r="D22" s="34"/>
      <c r="E22" s="8"/>
      <c r="F22" s="9"/>
    </row>
    <row r="23" spans="2:7" ht="18" x14ac:dyDescent="0.25">
      <c r="B23" s="2"/>
      <c r="D23" s="3"/>
      <c r="F23" s="9"/>
    </row>
    <row r="24" spans="2:7" ht="18" x14ac:dyDescent="0.25">
      <c r="B24" s="28"/>
      <c r="D24" s="3"/>
      <c r="E24" s="12"/>
      <c r="F24" s="12"/>
    </row>
    <row r="25" spans="2:7" x14ac:dyDescent="0.25">
      <c r="B25" s="6"/>
      <c r="D25" s="5"/>
      <c r="E25" s="8"/>
    </row>
    <row r="26" spans="2:7" ht="15.75" x14ac:dyDescent="0.25">
      <c r="B26" s="6"/>
      <c r="D26" s="5"/>
      <c r="E26" s="34"/>
      <c r="F26" s="9"/>
    </row>
    <row r="27" spans="2:7" ht="15.75" x14ac:dyDescent="0.25">
      <c r="B27" s="6"/>
      <c r="C27" s="5"/>
      <c r="D27" s="5"/>
      <c r="E27" s="34"/>
    </row>
    <row r="28" spans="2:7" x14ac:dyDescent="0.25">
      <c r="B28" s="6"/>
      <c r="C28" s="7"/>
      <c r="D28" s="8"/>
      <c r="E28" s="3"/>
    </row>
    <row r="29" spans="2:7" x14ac:dyDescent="0.25">
      <c r="B29" s="6"/>
      <c r="C29" s="7"/>
      <c r="D29" s="8"/>
      <c r="E29" s="3"/>
      <c r="F29" s="35"/>
    </row>
    <row r="30" spans="2:7" x14ac:dyDescent="0.25">
      <c r="C30" s="40"/>
      <c r="D30" s="8"/>
      <c r="E30" s="5"/>
    </row>
    <row r="31" spans="2:7" x14ac:dyDescent="0.25">
      <c r="B31" s="6"/>
      <c r="D31" s="8"/>
      <c r="E31" s="5"/>
    </row>
    <row r="32" spans="2:7" x14ac:dyDescent="0.25">
      <c r="C32" s="7"/>
      <c r="D32" s="8"/>
      <c r="E32" s="5"/>
      <c r="F32" s="36"/>
    </row>
    <row r="33" spans="1:6" x14ac:dyDescent="0.25">
      <c r="C33" s="5"/>
      <c r="D33" s="8"/>
      <c r="E33" s="38"/>
      <c r="F33" s="9"/>
    </row>
    <row r="34" spans="1:6" x14ac:dyDescent="0.25">
      <c r="B34" s="6"/>
      <c r="C34" s="9"/>
      <c r="D34" s="8"/>
      <c r="E34" s="38"/>
      <c r="F34" s="9"/>
    </row>
    <row r="35" spans="1:6" x14ac:dyDescent="0.25">
      <c r="B35" s="6"/>
      <c r="C35" s="9"/>
      <c r="D35" s="8"/>
      <c r="E35" s="41"/>
      <c r="F35" s="9"/>
    </row>
    <row r="36" spans="1:6" x14ac:dyDescent="0.25">
      <c r="B36" s="6"/>
      <c r="C36" s="9"/>
      <c r="D36" s="8"/>
      <c r="E36" s="41"/>
      <c r="F36" s="9"/>
    </row>
    <row r="37" spans="1:6" x14ac:dyDescent="0.25">
      <c r="B37" s="6"/>
      <c r="C37" s="9"/>
      <c r="D37" s="8"/>
      <c r="E37" s="41"/>
      <c r="F37" s="9"/>
    </row>
    <row r="38" spans="1:6" x14ac:dyDescent="0.25">
      <c r="B38" s="6"/>
      <c r="C38" s="9"/>
      <c r="E38" s="8"/>
      <c r="F38" s="5"/>
    </row>
    <row r="39" spans="1:6" x14ac:dyDescent="0.25">
      <c r="A39" s="12"/>
      <c r="B39" s="6"/>
      <c r="C39" s="9"/>
      <c r="D39" s="12"/>
      <c r="E39" s="8"/>
      <c r="F39" s="9"/>
    </row>
    <row r="40" spans="1:6" x14ac:dyDescent="0.25">
      <c r="B40" s="12"/>
      <c r="C40" s="12"/>
      <c r="D40" s="8"/>
      <c r="E40" s="8"/>
      <c r="F40" s="9"/>
    </row>
    <row r="41" spans="1:6" x14ac:dyDescent="0.25">
      <c r="E41" s="8"/>
      <c r="F41" s="9"/>
    </row>
    <row r="42" spans="1:6" x14ac:dyDescent="0.25">
      <c r="E42" s="43"/>
      <c r="F42" s="42"/>
    </row>
    <row r="43" spans="1:6" x14ac:dyDescent="0.25">
      <c r="E43" s="8"/>
      <c r="F43" s="9"/>
    </row>
    <row r="44" spans="1:6" x14ac:dyDescent="0.25">
      <c r="F44" s="9"/>
    </row>
    <row r="45" spans="1:6" x14ac:dyDescent="0.25">
      <c r="E45" s="12"/>
      <c r="F45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D21" sqref="D21"/>
    </sheetView>
  </sheetViews>
  <sheetFormatPr baseColWidth="10" defaultRowHeight="15" x14ac:dyDescent="0.25"/>
  <cols>
    <col min="1" max="1" width="6.7109375" customWidth="1"/>
    <col min="2" max="2" width="30.85546875" customWidth="1"/>
    <col min="3" max="3" width="14.85546875" customWidth="1"/>
    <col min="5" max="5" width="36.28515625" customWidth="1"/>
    <col min="7" max="9" width="14.7109375" customWidth="1"/>
    <col min="257" max="257" width="6.7109375" customWidth="1"/>
    <col min="258" max="258" width="30.85546875" customWidth="1"/>
    <col min="259" max="259" width="14.85546875" customWidth="1"/>
    <col min="261" max="261" width="36.28515625" customWidth="1"/>
    <col min="263" max="265" width="14.7109375" customWidth="1"/>
    <col min="513" max="513" width="6.7109375" customWidth="1"/>
    <col min="514" max="514" width="30.85546875" customWidth="1"/>
    <col min="515" max="515" width="14.85546875" customWidth="1"/>
    <col min="517" max="517" width="36.28515625" customWidth="1"/>
    <col min="519" max="521" width="14.7109375" customWidth="1"/>
    <col min="769" max="769" width="6.7109375" customWidth="1"/>
    <col min="770" max="770" width="30.85546875" customWidth="1"/>
    <col min="771" max="771" width="14.85546875" customWidth="1"/>
    <col min="773" max="773" width="36.28515625" customWidth="1"/>
    <col min="775" max="777" width="14.7109375" customWidth="1"/>
    <col min="1025" max="1025" width="6.7109375" customWidth="1"/>
    <col min="1026" max="1026" width="30.85546875" customWidth="1"/>
    <col min="1027" max="1027" width="14.85546875" customWidth="1"/>
    <col min="1029" max="1029" width="36.28515625" customWidth="1"/>
    <col min="1031" max="1033" width="14.7109375" customWidth="1"/>
    <col min="1281" max="1281" width="6.7109375" customWidth="1"/>
    <col min="1282" max="1282" width="30.85546875" customWidth="1"/>
    <col min="1283" max="1283" width="14.85546875" customWidth="1"/>
    <col min="1285" max="1285" width="36.28515625" customWidth="1"/>
    <col min="1287" max="1289" width="14.7109375" customWidth="1"/>
    <col min="1537" max="1537" width="6.7109375" customWidth="1"/>
    <col min="1538" max="1538" width="30.85546875" customWidth="1"/>
    <col min="1539" max="1539" width="14.85546875" customWidth="1"/>
    <col min="1541" max="1541" width="36.28515625" customWidth="1"/>
    <col min="1543" max="1545" width="14.7109375" customWidth="1"/>
    <col min="1793" max="1793" width="6.7109375" customWidth="1"/>
    <col min="1794" max="1794" width="30.85546875" customWidth="1"/>
    <col min="1795" max="1795" width="14.85546875" customWidth="1"/>
    <col min="1797" max="1797" width="36.28515625" customWidth="1"/>
    <col min="1799" max="1801" width="14.7109375" customWidth="1"/>
    <col min="2049" max="2049" width="6.7109375" customWidth="1"/>
    <col min="2050" max="2050" width="30.85546875" customWidth="1"/>
    <col min="2051" max="2051" width="14.85546875" customWidth="1"/>
    <col min="2053" max="2053" width="36.28515625" customWidth="1"/>
    <col min="2055" max="2057" width="14.7109375" customWidth="1"/>
    <col min="2305" max="2305" width="6.7109375" customWidth="1"/>
    <col min="2306" max="2306" width="30.85546875" customWidth="1"/>
    <col min="2307" max="2307" width="14.85546875" customWidth="1"/>
    <col min="2309" max="2309" width="36.28515625" customWidth="1"/>
    <col min="2311" max="2313" width="14.7109375" customWidth="1"/>
    <col min="2561" max="2561" width="6.7109375" customWidth="1"/>
    <col min="2562" max="2562" width="30.85546875" customWidth="1"/>
    <col min="2563" max="2563" width="14.85546875" customWidth="1"/>
    <col min="2565" max="2565" width="36.28515625" customWidth="1"/>
    <col min="2567" max="2569" width="14.7109375" customWidth="1"/>
    <col min="2817" max="2817" width="6.7109375" customWidth="1"/>
    <col min="2818" max="2818" width="30.85546875" customWidth="1"/>
    <col min="2819" max="2819" width="14.85546875" customWidth="1"/>
    <col min="2821" max="2821" width="36.28515625" customWidth="1"/>
    <col min="2823" max="2825" width="14.7109375" customWidth="1"/>
    <col min="3073" max="3073" width="6.7109375" customWidth="1"/>
    <col min="3074" max="3074" width="30.85546875" customWidth="1"/>
    <col min="3075" max="3075" width="14.85546875" customWidth="1"/>
    <col min="3077" max="3077" width="36.28515625" customWidth="1"/>
    <col min="3079" max="3081" width="14.7109375" customWidth="1"/>
    <col min="3329" max="3329" width="6.7109375" customWidth="1"/>
    <col min="3330" max="3330" width="30.85546875" customWidth="1"/>
    <col min="3331" max="3331" width="14.85546875" customWidth="1"/>
    <col min="3333" max="3333" width="36.28515625" customWidth="1"/>
    <col min="3335" max="3337" width="14.7109375" customWidth="1"/>
    <col min="3585" max="3585" width="6.7109375" customWidth="1"/>
    <col min="3586" max="3586" width="30.85546875" customWidth="1"/>
    <col min="3587" max="3587" width="14.85546875" customWidth="1"/>
    <col min="3589" max="3589" width="36.28515625" customWidth="1"/>
    <col min="3591" max="3593" width="14.7109375" customWidth="1"/>
    <col min="3841" max="3841" width="6.7109375" customWidth="1"/>
    <col min="3842" max="3842" width="30.85546875" customWidth="1"/>
    <col min="3843" max="3843" width="14.85546875" customWidth="1"/>
    <col min="3845" max="3845" width="36.28515625" customWidth="1"/>
    <col min="3847" max="3849" width="14.7109375" customWidth="1"/>
    <col min="4097" max="4097" width="6.7109375" customWidth="1"/>
    <col min="4098" max="4098" width="30.85546875" customWidth="1"/>
    <col min="4099" max="4099" width="14.85546875" customWidth="1"/>
    <col min="4101" max="4101" width="36.28515625" customWidth="1"/>
    <col min="4103" max="4105" width="14.7109375" customWidth="1"/>
    <col min="4353" max="4353" width="6.7109375" customWidth="1"/>
    <col min="4354" max="4354" width="30.85546875" customWidth="1"/>
    <col min="4355" max="4355" width="14.85546875" customWidth="1"/>
    <col min="4357" max="4357" width="36.28515625" customWidth="1"/>
    <col min="4359" max="4361" width="14.7109375" customWidth="1"/>
    <col min="4609" max="4609" width="6.7109375" customWidth="1"/>
    <col min="4610" max="4610" width="30.85546875" customWidth="1"/>
    <col min="4611" max="4611" width="14.85546875" customWidth="1"/>
    <col min="4613" max="4613" width="36.28515625" customWidth="1"/>
    <col min="4615" max="4617" width="14.7109375" customWidth="1"/>
    <col min="4865" max="4865" width="6.7109375" customWidth="1"/>
    <col min="4866" max="4866" width="30.85546875" customWidth="1"/>
    <col min="4867" max="4867" width="14.85546875" customWidth="1"/>
    <col min="4869" max="4869" width="36.28515625" customWidth="1"/>
    <col min="4871" max="4873" width="14.7109375" customWidth="1"/>
    <col min="5121" max="5121" width="6.7109375" customWidth="1"/>
    <col min="5122" max="5122" width="30.85546875" customWidth="1"/>
    <col min="5123" max="5123" width="14.85546875" customWidth="1"/>
    <col min="5125" max="5125" width="36.28515625" customWidth="1"/>
    <col min="5127" max="5129" width="14.7109375" customWidth="1"/>
    <col min="5377" max="5377" width="6.7109375" customWidth="1"/>
    <col min="5378" max="5378" width="30.85546875" customWidth="1"/>
    <col min="5379" max="5379" width="14.85546875" customWidth="1"/>
    <col min="5381" max="5381" width="36.28515625" customWidth="1"/>
    <col min="5383" max="5385" width="14.7109375" customWidth="1"/>
    <col min="5633" max="5633" width="6.7109375" customWidth="1"/>
    <col min="5634" max="5634" width="30.85546875" customWidth="1"/>
    <col min="5635" max="5635" width="14.85546875" customWidth="1"/>
    <col min="5637" max="5637" width="36.28515625" customWidth="1"/>
    <col min="5639" max="5641" width="14.7109375" customWidth="1"/>
    <col min="5889" max="5889" width="6.7109375" customWidth="1"/>
    <col min="5890" max="5890" width="30.85546875" customWidth="1"/>
    <col min="5891" max="5891" width="14.85546875" customWidth="1"/>
    <col min="5893" max="5893" width="36.28515625" customWidth="1"/>
    <col min="5895" max="5897" width="14.7109375" customWidth="1"/>
    <col min="6145" max="6145" width="6.7109375" customWidth="1"/>
    <col min="6146" max="6146" width="30.85546875" customWidth="1"/>
    <col min="6147" max="6147" width="14.85546875" customWidth="1"/>
    <col min="6149" max="6149" width="36.28515625" customWidth="1"/>
    <col min="6151" max="6153" width="14.7109375" customWidth="1"/>
    <col min="6401" max="6401" width="6.7109375" customWidth="1"/>
    <col min="6402" max="6402" width="30.85546875" customWidth="1"/>
    <col min="6403" max="6403" width="14.85546875" customWidth="1"/>
    <col min="6405" max="6405" width="36.28515625" customWidth="1"/>
    <col min="6407" max="6409" width="14.7109375" customWidth="1"/>
    <col min="6657" max="6657" width="6.7109375" customWidth="1"/>
    <col min="6658" max="6658" width="30.85546875" customWidth="1"/>
    <col min="6659" max="6659" width="14.85546875" customWidth="1"/>
    <col min="6661" max="6661" width="36.28515625" customWidth="1"/>
    <col min="6663" max="6665" width="14.7109375" customWidth="1"/>
    <col min="6913" max="6913" width="6.7109375" customWidth="1"/>
    <col min="6914" max="6914" width="30.85546875" customWidth="1"/>
    <col min="6915" max="6915" width="14.85546875" customWidth="1"/>
    <col min="6917" max="6917" width="36.28515625" customWidth="1"/>
    <col min="6919" max="6921" width="14.7109375" customWidth="1"/>
    <col min="7169" max="7169" width="6.7109375" customWidth="1"/>
    <col min="7170" max="7170" width="30.85546875" customWidth="1"/>
    <col min="7171" max="7171" width="14.85546875" customWidth="1"/>
    <col min="7173" max="7173" width="36.28515625" customWidth="1"/>
    <col min="7175" max="7177" width="14.7109375" customWidth="1"/>
    <col min="7425" max="7425" width="6.7109375" customWidth="1"/>
    <col min="7426" max="7426" width="30.85546875" customWidth="1"/>
    <col min="7427" max="7427" width="14.85546875" customWidth="1"/>
    <col min="7429" max="7429" width="36.28515625" customWidth="1"/>
    <col min="7431" max="7433" width="14.7109375" customWidth="1"/>
    <col min="7681" max="7681" width="6.7109375" customWidth="1"/>
    <col min="7682" max="7682" width="30.85546875" customWidth="1"/>
    <col min="7683" max="7683" width="14.85546875" customWidth="1"/>
    <col min="7685" max="7685" width="36.28515625" customWidth="1"/>
    <col min="7687" max="7689" width="14.7109375" customWidth="1"/>
    <col min="7937" max="7937" width="6.7109375" customWidth="1"/>
    <col min="7938" max="7938" width="30.85546875" customWidth="1"/>
    <col min="7939" max="7939" width="14.85546875" customWidth="1"/>
    <col min="7941" max="7941" width="36.28515625" customWidth="1"/>
    <col min="7943" max="7945" width="14.7109375" customWidth="1"/>
    <col min="8193" max="8193" width="6.7109375" customWidth="1"/>
    <col min="8194" max="8194" width="30.85546875" customWidth="1"/>
    <col min="8195" max="8195" width="14.85546875" customWidth="1"/>
    <col min="8197" max="8197" width="36.28515625" customWidth="1"/>
    <col min="8199" max="8201" width="14.7109375" customWidth="1"/>
    <col min="8449" max="8449" width="6.7109375" customWidth="1"/>
    <col min="8450" max="8450" width="30.85546875" customWidth="1"/>
    <col min="8451" max="8451" width="14.85546875" customWidth="1"/>
    <col min="8453" max="8453" width="36.28515625" customWidth="1"/>
    <col min="8455" max="8457" width="14.7109375" customWidth="1"/>
    <col min="8705" max="8705" width="6.7109375" customWidth="1"/>
    <col min="8706" max="8706" width="30.85546875" customWidth="1"/>
    <col min="8707" max="8707" width="14.85546875" customWidth="1"/>
    <col min="8709" max="8709" width="36.28515625" customWidth="1"/>
    <col min="8711" max="8713" width="14.7109375" customWidth="1"/>
    <col min="8961" max="8961" width="6.7109375" customWidth="1"/>
    <col min="8962" max="8962" width="30.85546875" customWidth="1"/>
    <col min="8963" max="8963" width="14.85546875" customWidth="1"/>
    <col min="8965" max="8965" width="36.28515625" customWidth="1"/>
    <col min="8967" max="8969" width="14.7109375" customWidth="1"/>
    <col min="9217" max="9217" width="6.7109375" customWidth="1"/>
    <col min="9218" max="9218" width="30.85546875" customWidth="1"/>
    <col min="9219" max="9219" width="14.85546875" customWidth="1"/>
    <col min="9221" max="9221" width="36.28515625" customWidth="1"/>
    <col min="9223" max="9225" width="14.7109375" customWidth="1"/>
    <col min="9473" max="9473" width="6.7109375" customWidth="1"/>
    <col min="9474" max="9474" width="30.85546875" customWidth="1"/>
    <col min="9475" max="9475" width="14.85546875" customWidth="1"/>
    <col min="9477" max="9477" width="36.28515625" customWidth="1"/>
    <col min="9479" max="9481" width="14.7109375" customWidth="1"/>
    <col min="9729" max="9729" width="6.7109375" customWidth="1"/>
    <col min="9730" max="9730" width="30.85546875" customWidth="1"/>
    <col min="9731" max="9731" width="14.85546875" customWidth="1"/>
    <col min="9733" max="9733" width="36.28515625" customWidth="1"/>
    <col min="9735" max="9737" width="14.7109375" customWidth="1"/>
    <col min="9985" max="9985" width="6.7109375" customWidth="1"/>
    <col min="9986" max="9986" width="30.85546875" customWidth="1"/>
    <col min="9987" max="9987" width="14.85546875" customWidth="1"/>
    <col min="9989" max="9989" width="36.28515625" customWidth="1"/>
    <col min="9991" max="9993" width="14.7109375" customWidth="1"/>
    <col min="10241" max="10241" width="6.7109375" customWidth="1"/>
    <col min="10242" max="10242" width="30.85546875" customWidth="1"/>
    <col min="10243" max="10243" width="14.85546875" customWidth="1"/>
    <col min="10245" max="10245" width="36.28515625" customWidth="1"/>
    <col min="10247" max="10249" width="14.7109375" customWidth="1"/>
    <col min="10497" max="10497" width="6.7109375" customWidth="1"/>
    <col min="10498" max="10498" width="30.85546875" customWidth="1"/>
    <col min="10499" max="10499" width="14.85546875" customWidth="1"/>
    <col min="10501" max="10501" width="36.28515625" customWidth="1"/>
    <col min="10503" max="10505" width="14.7109375" customWidth="1"/>
    <col min="10753" max="10753" width="6.7109375" customWidth="1"/>
    <col min="10754" max="10754" width="30.85546875" customWidth="1"/>
    <col min="10755" max="10755" width="14.85546875" customWidth="1"/>
    <col min="10757" max="10757" width="36.28515625" customWidth="1"/>
    <col min="10759" max="10761" width="14.7109375" customWidth="1"/>
    <col min="11009" max="11009" width="6.7109375" customWidth="1"/>
    <col min="11010" max="11010" width="30.85546875" customWidth="1"/>
    <col min="11011" max="11011" width="14.85546875" customWidth="1"/>
    <col min="11013" max="11013" width="36.28515625" customWidth="1"/>
    <col min="11015" max="11017" width="14.7109375" customWidth="1"/>
    <col min="11265" max="11265" width="6.7109375" customWidth="1"/>
    <col min="11266" max="11266" width="30.85546875" customWidth="1"/>
    <col min="11267" max="11267" width="14.85546875" customWidth="1"/>
    <col min="11269" max="11269" width="36.28515625" customWidth="1"/>
    <col min="11271" max="11273" width="14.7109375" customWidth="1"/>
    <col min="11521" max="11521" width="6.7109375" customWidth="1"/>
    <col min="11522" max="11522" width="30.85546875" customWidth="1"/>
    <col min="11523" max="11523" width="14.85546875" customWidth="1"/>
    <col min="11525" max="11525" width="36.28515625" customWidth="1"/>
    <col min="11527" max="11529" width="14.7109375" customWidth="1"/>
    <col min="11777" max="11777" width="6.7109375" customWidth="1"/>
    <col min="11778" max="11778" width="30.85546875" customWidth="1"/>
    <col min="11779" max="11779" width="14.85546875" customWidth="1"/>
    <col min="11781" max="11781" width="36.28515625" customWidth="1"/>
    <col min="11783" max="11785" width="14.7109375" customWidth="1"/>
    <col min="12033" max="12033" width="6.7109375" customWidth="1"/>
    <col min="12034" max="12034" width="30.85546875" customWidth="1"/>
    <col min="12035" max="12035" width="14.85546875" customWidth="1"/>
    <col min="12037" max="12037" width="36.28515625" customWidth="1"/>
    <col min="12039" max="12041" width="14.7109375" customWidth="1"/>
    <col min="12289" max="12289" width="6.7109375" customWidth="1"/>
    <col min="12290" max="12290" width="30.85546875" customWidth="1"/>
    <col min="12291" max="12291" width="14.85546875" customWidth="1"/>
    <col min="12293" max="12293" width="36.28515625" customWidth="1"/>
    <col min="12295" max="12297" width="14.7109375" customWidth="1"/>
    <col min="12545" max="12545" width="6.7109375" customWidth="1"/>
    <col min="12546" max="12546" width="30.85546875" customWidth="1"/>
    <col min="12547" max="12547" width="14.85546875" customWidth="1"/>
    <col min="12549" max="12549" width="36.28515625" customWidth="1"/>
    <col min="12551" max="12553" width="14.7109375" customWidth="1"/>
    <col min="12801" max="12801" width="6.7109375" customWidth="1"/>
    <col min="12802" max="12802" width="30.85546875" customWidth="1"/>
    <col min="12803" max="12803" width="14.85546875" customWidth="1"/>
    <col min="12805" max="12805" width="36.28515625" customWidth="1"/>
    <col min="12807" max="12809" width="14.7109375" customWidth="1"/>
    <col min="13057" max="13057" width="6.7109375" customWidth="1"/>
    <col min="13058" max="13058" width="30.85546875" customWidth="1"/>
    <col min="13059" max="13059" width="14.85546875" customWidth="1"/>
    <col min="13061" max="13061" width="36.28515625" customWidth="1"/>
    <col min="13063" max="13065" width="14.7109375" customWidth="1"/>
    <col min="13313" max="13313" width="6.7109375" customWidth="1"/>
    <col min="13314" max="13314" width="30.85546875" customWidth="1"/>
    <col min="13315" max="13315" width="14.85546875" customWidth="1"/>
    <col min="13317" max="13317" width="36.28515625" customWidth="1"/>
    <col min="13319" max="13321" width="14.7109375" customWidth="1"/>
    <col min="13569" max="13569" width="6.7109375" customWidth="1"/>
    <col min="13570" max="13570" width="30.85546875" customWidth="1"/>
    <col min="13571" max="13571" width="14.85546875" customWidth="1"/>
    <col min="13573" max="13573" width="36.28515625" customWidth="1"/>
    <col min="13575" max="13577" width="14.7109375" customWidth="1"/>
    <col min="13825" max="13825" width="6.7109375" customWidth="1"/>
    <col min="13826" max="13826" width="30.85546875" customWidth="1"/>
    <col min="13827" max="13827" width="14.85546875" customWidth="1"/>
    <col min="13829" max="13829" width="36.28515625" customWidth="1"/>
    <col min="13831" max="13833" width="14.7109375" customWidth="1"/>
    <col min="14081" max="14081" width="6.7109375" customWidth="1"/>
    <col min="14082" max="14082" width="30.85546875" customWidth="1"/>
    <col min="14083" max="14083" width="14.85546875" customWidth="1"/>
    <col min="14085" max="14085" width="36.28515625" customWidth="1"/>
    <col min="14087" max="14089" width="14.7109375" customWidth="1"/>
    <col min="14337" max="14337" width="6.7109375" customWidth="1"/>
    <col min="14338" max="14338" width="30.85546875" customWidth="1"/>
    <col min="14339" max="14339" width="14.85546875" customWidth="1"/>
    <col min="14341" max="14341" width="36.28515625" customWidth="1"/>
    <col min="14343" max="14345" width="14.7109375" customWidth="1"/>
    <col min="14593" max="14593" width="6.7109375" customWidth="1"/>
    <col min="14594" max="14594" width="30.85546875" customWidth="1"/>
    <col min="14595" max="14595" width="14.85546875" customWidth="1"/>
    <col min="14597" max="14597" width="36.28515625" customWidth="1"/>
    <col min="14599" max="14601" width="14.7109375" customWidth="1"/>
    <col min="14849" max="14849" width="6.7109375" customWidth="1"/>
    <col min="14850" max="14850" width="30.85546875" customWidth="1"/>
    <col min="14851" max="14851" width="14.85546875" customWidth="1"/>
    <col min="14853" max="14853" width="36.28515625" customWidth="1"/>
    <col min="14855" max="14857" width="14.7109375" customWidth="1"/>
    <col min="15105" max="15105" width="6.7109375" customWidth="1"/>
    <col min="15106" max="15106" width="30.85546875" customWidth="1"/>
    <col min="15107" max="15107" width="14.85546875" customWidth="1"/>
    <col min="15109" max="15109" width="36.28515625" customWidth="1"/>
    <col min="15111" max="15113" width="14.7109375" customWidth="1"/>
    <col min="15361" max="15361" width="6.7109375" customWidth="1"/>
    <col min="15362" max="15362" width="30.85546875" customWidth="1"/>
    <col min="15363" max="15363" width="14.85546875" customWidth="1"/>
    <col min="15365" max="15365" width="36.28515625" customWidth="1"/>
    <col min="15367" max="15369" width="14.7109375" customWidth="1"/>
    <col min="15617" max="15617" width="6.7109375" customWidth="1"/>
    <col min="15618" max="15618" width="30.85546875" customWidth="1"/>
    <col min="15619" max="15619" width="14.85546875" customWidth="1"/>
    <col min="15621" max="15621" width="36.28515625" customWidth="1"/>
    <col min="15623" max="15625" width="14.7109375" customWidth="1"/>
    <col min="15873" max="15873" width="6.7109375" customWidth="1"/>
    <col min="15874" max="15874" width="30.85546875" customWidth="1"/>
    <col min="15875" max="15875" width="14.85546875" customWidth="1"/>
    <col min="15877" max="15877" width="36.28515625" customWidth="1"/>
    <col min="15879" max="15881" width="14.7109375" customWidth="1"/>
    <col min="16129" max="16129" width="6.7109375" customWidth="1"/>
    <col min="16130" max="16130" width="30.85546875" customWidth="1"/>
    <col min="16131" max="16131" width="14.85546875" customWidth="1"/>
    <col min="16133" max="16133" width="36.28515625" customWidth="1"/>
    <col min="16135" max="16137" width="14.7109375" customWidth="1"/>
  </cols>
  <sheetData>
    <row r="1" spans="2:9" ht="15.75" x14ac:dyDescent="0.25">
      <c r="D1" s="34" t="s">
        <v>0</v>
      </c>
      <c r="E1" s="34" t="s">
        <v>1</v>
      </c>
    </row>
    <row r="2" spans="2:9" ht="18" x14ac:dyDescent="0.25">
      <c r="B2" s="2"/>
      <c r="D2" s="3">
        <v>43556</v>
      </c>
      <c r="E2" s="3">
        <v>44578</v>
      </c>
    </row>
    <row r="3" spans="2:9" ht="18" x14ac:dyDescent="0.25">
      <c r="B3" s="28" t="s">
        <v>72</v>
      </c>
      <c r="D3" s="3" t="s">
        <v>51</v>
      </c>
      <c r="E3" s="3" t="s">
        <v>52</v>
      </c>
      <c r="F3" s="35"/>
    </row>
    <row r="4" spans="2:9" x14ac:dyDescent="0.25">
      <c r="B4" s="6"/>
      <c r="D4" s="5">
        <v>9</v>
      </c>
      <c r="E4" s="5">
        <v>16</v>
      </c>
    </row>
    <row r="5" spans="2:9" x14ac:dyDescent="0.25">
      <c r="B5" s="6"/>
      <c r="D5" s="5"/>
      <c r="E5" s="5"/>
    </row>
    <row r="6" spans="2:9" x14ac:dyDescent="0.25">
      <c r="B6" s="6" t="s">
        <v>63</v>
      </c>
      <c r="C6" s="5">
        <v>30</v>
      </c>
      <c r="D6" s="5"/>
      <c r="E6" s="5"/>
      <c r="F6" s="36"/>
      <c r="G6" s="36"/>
      <c r="H6" s="36"/>
      <c r="I6" s="37"/>
    </row>
    <row r="7" spans="2:9" x14ac:dyDescent="0.25">
      <c r="B7" s="6" t="s">
        <v>54</v>
      </c>
      <c r="C7" s="7">
        <f>(D4*1.25)+(E4*(1.25/30))</f>
        <v>11.916666666666666</v>
      </c>
      <c r="D7" s="8"/>
      <c r="E7" s="38" t="s">
        <v>3</v>
      </c>
      <c r="F7" s="9">
        <v>359965</v>
      </c>
      <c r="G7" s="9"/>
    </row>
    <row r="8" spans="2:9" x14ac:dyDescent="0.25">
      <c r="B8" s="6" t="s">
        <v>64</v>
      </c>
      <c r="C8" s="7">
        <v>30</v>
      </c>
      <c r="D8" s="8"/>
      <c r="E8" s="38" t="s">
        <v>16</v>
      </c>
      <c r="F8" s="9">
        <f>F7*25%</f>
        <v>89991.25</v>
      </c>
      <c r="G8" s="9" t="s">
        <v>65</v>
      </c>
      <c r="H8" s="39"/>
      <c r="I8" s="11"/>
    </row>
    <row r="9" spans="2:9" x14ac:dyDescent="0.25">
      <c r="B9" t="s">
        <v>33</v>
      </c>
      <c r="C9" s="40">
        <f>(C6+C7)-C8</f>
        <v>11.916666666666664</v>
      </c>
      <c r="D9" s="8"/>
      <c r="E9" s="38"/>
      <c r="F9" s="9"/>
      <c r="G9" s="9"/>
      <c r="H9" s="9"/>
      <c r="I9" s="9"/>
    </row>
    <row r="10" spans="2:9" x14ac:dyDescent="0.25">
      <c r="B10" s="6" t="s">
        <v>56</v>
      </c>
      <c r="C10">
        <v>4</v>
      </c>
      <c r="D10" s="8"/>
      <c r="E10" s="38" t="s">
        <v>67</v>
      </c>
      <c r="F10" s="9">
        <v>40000</v>
      </c>
      <c r="G10" s="9"/>
      <c r="H10" s="9"/>
      <c r="I10" s="9"/>
    </row>
    <row r="11" spans="2:9" x14ac:dyDescent="0.25">
      <c r="B11" t="s">
        <v>57</v>
      </c>
      <c r="C11" s="7">
        <f>C9+C10</f>
        <v>15.916666666666664</v>
      </c>
      <c r="D11" s="8"/>
      <c r="E11" s="38" t="s">
        <v>68</v>
      </c>
      <c r="F11" s="9">
        <v>40000</v>
      </c>
      <c r="G11" s="9"/>
      <c r="H11" s="9"/>
      <c r="I11" s="9"/>
    </row>
    <row r="12" spans="2:9" x14ac:dyDescent="0.25">
      <c r="B12" t="s">
        <v>36</v>
      </c>
      <c r="C12" s="5">
        <f>F20</f>
        <v>11998.833333333334</v>
      </c>
      <c r="D12" s="8"/>
      <c r="E12" s="38"/>
      <c r="F12" s="9"/>
      <c r="G12" s="9"/>
      <c r="H12" s="9"/>
      <c r="I12" s="9"/>
    </row>
    <row r="13" spans="2:9" x14ac:dyDescent="0.25">
      <c r="B13" s="6" t="s">
        <v>69</v>
      </c>
      <c r="C13" s="9">
        <f>C11*C12</f>
        <v>190981.43055555553</v>
      </c>
      <c r="D13" s="8"/>
      <c r="E13" s="38"/>
      <c r="F13" s="9"/>
      <c r="G13" s="9"/>
      <c r="H13" s="9"/>
      <c r="I13" s="9"/>
    </row>
    <row r="14" spans="2:9" x14ac:dyDescent="0.25">
      <c r="B14" s="6"/>
      <c r="C14" s="9"/>
      <c r="D14" s="8"/>
      <c r="E14" s="44"/>
      <c r="F14" s="9"/>
      <c r="G14" s="45"/>
      <c r="H14" s="9"/>
    </row>
    <row r="15" spans="2:9" x14ac:dyDescent="0.25">
      <c r="B15" s="6" t="s">
        <v>5</v>
      </c>
      <c r="C15" s="9">
        <f>A15*F18</f>
        <v>0</v>
      </c>
      <c r="D15" s="8"/>
      <c r="E15" s="41"/>
      <c r="F15" s="9"/>
      <c r="G15" s="9"/>
      <c r="H15" s="9"/>
      <c r="I15" s="9"/>
    </row>
    <row r="16" spans="2:9" x14ac:dyDescent="0.25">
      <c r="B16" s="6" t="s">
        <v>6</v>
      </c>
      <c r="C16" s="9">
        <f>F18*A16</f>
        <v>0</v>
      </c>
      <c r="D16" s="8"/>
      <c r="E16" s="41"/>
      <c r="F16" s="9"/>
      <c r="G16" s="9"/>
      <c r="H16" s="9"/>
      <c r="I16" s="9"/>
    </row>
    <row r="17" spans="2:7" x14ac:dyDescent="0.25">
      <c r="B17" s="6"/>
      <c r="C17" s="9"/>
      <c r="E17" s="8"/>
      <c r="F17" s="5"/>
      <c r="G17" s="42"/>
    </row>
    <row r="18" spans="2:7" s="12" customFormat="1" x14ac:dyDescent="0.25">
      <c r="B18" s="6" t="s">
        <v>59</v>
      </c>
      <c r="C18" s="9">
        <f>C13+C15+C16</f>
        <v>190981.43055555553</v>
      </c>
      <c r="E18" s="8" t="s">
        <v>70</v>
      </c>
      <c r="F18" s="9">
        <f>F7+F8+F9+F10+F11</f>
        <v>529956.25</v>
      </c>
      <c r="G18"/>
    </row>
    <row r="19" spans="2:7" x14ac:dyDescent="0.25">
      <c r="B19" s="12"/>
      <c r="C19" s="12"/>
      <c r="D19" s="8"/>
      <c r="E19" s="8" t="s">
        <v>71</v>
      </c>
      <c r="F19" s="9">
        <f>F7+F9</f>
        <v>359965</v>
      </c>
      <c r="G19" s="12"/>
    </row>
    <row r="20" spans="2:7" ht="15.75" x14ac:dyDescent="0.25">
      <c r="B20" s="6"/>
      <c r="C20" s="5"/>
      <c r="D20" s="34"/>
      <c r="E20" s="8" t="s">
        <v>62</v>
      </c>
      <c r="F20" s="9">
        <f>F19/30</f>
        <v>11998.833333333334</v>
      </c>
    </row>
    <row r="21" spans="2:7" x14ac:dyDescent="0.25">
      <c r="B21" s="6"/>
      <c r="C21" s="9"/>
      <c r="D21" s="3"/>
      <c r="E21" s="43"/>
      <c r="F21" s="42"/>
    </row>
    <row r="22" spans="2:7" ht="15.75" x14ac:dyDescent="0.25">
      <c r="D22" s="34"/>
      <c r="E22" s="8"/>
      <c r="F22" s="9"/>
    </row>
    <row r="23" spans="2:7" ht="18" x14ac:dyDescent="0.25">
      <c r="B23" s="2"/>
      <c r="D23" s="3"/>
      <c r="F23" s="9"/>
    </row>
    <row r="24" spans="2:7" ht="18" x14ac:dyDescent="0.25">
      <c r="B24" s="28"/>
      <c r="D24" s="3"/>
      <c r="E24" s="12"/>
      <c r="F24" s="12"/>
    </row>
    <row r="25" spans="2:7" x14ac:dyDescent="0.25">
      <c r="B25" s="6"/>
      <c r="D25" s="5"/>
      <c r="E25" s="8"/>
    </row>
    <row r="26" spans="2:7" ht="15.75" x14ac:dyDescent="0.25">
      <c r="B26" s="6"/>
      <c r="D26" s="5"/>
      <c r="E26" s="34"/>
      <c r="F26" s="9"/>
    </row>
    <row r="27" spans="2:7" ht="15.75" x14ac:dyDescent="0.25">
      <c r="B27" s="6"/>
      <c r="C27" s="5"/>
      <c r="D27" s="5"/>
      <c r="E27" s="34"/>
    </row>
    <row r="28" spans="2:7" x14ac:dyDescent="0.25">
      <c r="B28" s="6"/>
      <c r="C28" s="7"/>
      <c r="D28" s="8"/>
      <c r="E28" s="3"/>
    </row>
    <row r="29" spans="2:7" x14ac:dyDescent="0.25">
      <c r="B29" s="6"/>
      <c r="C29" s="7"/>
      <c r="D29" s="8"/>
      <c r="E29" s="3"/>
      <c r="F29" s="35"/>
    </row>
    <row r="30" spans="2:7" x14ac:dyDescent="0.25">
      <c r="C30" s="40"/>
      <c r="D30" s="8"/>
      <c r="E30" s="5"/>
    </row>
    <row r="31" spans="2:7" x14ac:dyDescent="0.25">
      <c r="B31" s="6"/>
      <c r="D31" s="8"/>
      <c r="E31" s="5"/>
    </row>
    <row r="32" spans="2:7" x14ac:dyDescent="0.25">
      <c r="C32" s="7"/>
      <c r="D32" s="8"/>
      <c r="E32" s="5"/>
      <c r="F32" s="36"/>
    </row>
    <row r="33" spans="1:6" x14ac:dyDescent="0.25">
      <c r="C33" s="5"/>
      <c r="D33" s="8"/>
      <c r="E33" s="38"/>
      <c r="F33" s="9"/>
    </row>
    <row r="34" spans="1:6" x14ac:dyDescent="0.25">
      <c r="B34" s="6"/>
      <c r="C34" s="9"/>
      <c r="D34" s="8"/>
      <c r="E34" s="38"/>
      <c r="F34" s="9"/>
    </row>
    <row r="35" spans="1:6" x14ac:dyDescent="0.25">
      <c r="B35" s="6"/>
      <c r="C35" s="9"/>
      <c r="D35" s="8"/>
      <c r="E35" s="41"/>
      <c r="F35" s="9"/>
    </row>
    <row r="36" spans="1:6" x14ac:dyDescent="0.25">
      <c r="B36" s="6"/>
      <c r="C36" s="9"/>
      <c r="D36" s="8"/>
      <c r="E36" s="41"/>
      <c r="F36" s="9"/>
    </row>
    <row r="37" spans="1:6" x14ac:dyDescent="0.25">
      <c r="B37" s="6"/>
      <c r="C37" s="9"/>
      <c r="D37" s="8"/>
      <c r="E37" s="41"/>
      <c r="F37" s="9"/>
    </row>
    <row r="38" spans="1:6" x14ac:dyDescent="0.25">
      <c r="B38" s="6"/>
      <c r="C38" s="9"/>
      <c r="E38" s="8"/>
      <c r="F38" s="5"/>
    </row>
    <row r="39" spans="1:6" x14ac:dyDescent="0.25">
      <c r="A39" s="12"/>
      <c r="B39" s="6"/>
      <c r="C39" s="9"/>
      <c r="D39" s="12"/>
      <c r="E39" s="8"/>
      <c r="F39" s="9"/>
    </row>
    <row r="40" spans="1:6" x14ac:dyDescent="0.25">
      <c r="B40" s="12"/>
      <c r="C40" s="12"/>
      <c r="D40" s="8"/>
      <c r="E40" s="8"/>
      <c r="F40" s="9"/>
    </row>
    <row r="41" spans="1:6" x14ac:dyDescent="0.25">
      <c r="E41" s="8"/>
      <c r="F41" s="9"/>
    </row>
    <row r="42" spans="1:6" x14ac:dyDescent="0.25">
      <c r="E42" s="43"/>
      <c r="F42" s="42"/>
    </row>
    <row r="43" spans="1:6" x14ac:dyDescent="0.25">
      <c r="E43" s="8"/>
      <c r="F43" s="9"/>
    </row>
    <row r="44" spans="1:6" x14ac:dyDescent="0.25">
      <c r="F44" s="9"/>
    </row>
    <row r="45" spans="1:6" x14ac:dyDescent="0.25">
      <c r="E45" s="12"/>
      <c r="F4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EJEMPLO 1 </vt:lpstr>
      <vt:lpstr>ejemplo 2</vt:lpstr>
      <vt:lpstr>ejemplo 3</vt:lpstr>
      <vt:lpstr>ejemplo 4</vt:lpstr>
      <vt:lpstr>ejemplo 5</vt:lpstr>
      <vt:lpstr>ejemplo 6</vt:lpstr>
      <vt:lpstr>ejemplo 7</vt:lpstr>
      <vt:lpstr>ejemplo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</dc:creator>
  <cp:lastModifiedBy>ROBINSON ZEPEDA GOMEZ</cp:lastModifiedBy>
  <dcterms:created xsi:type="dcterms:W3CDTF">2015-10-28T02:04:30Z</dcterms:created>
  <dcterms:modified xsi:type="dcterms:W3CDTF">2022-06-06T01:11:48Z</dcterms:modified>
</cp:coreProperties>
</file>