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DER especialista en remuneraciones Agosto 19\ARCHIVOS VINCULADOS UNIDAD 5-2\"/>
    </mc:Choice>
  </mc:AlternateContent>
  <bookViews>
    <workbookView xWindow="240" yWindow="60" windowWidth="10515" windowHeight="6735" firstSheet="2" activeTab="5"/>
  </bookViews>
  <sheets>
    <sheet name="EJEMPLO 1" sheetId="1" r:id="rId1"/>
    <sheet name="EJEMPLO 2" sheetId="2" r:id="rId2"/>
    <sheet name="EJEMPLO 3" sheetId="3" r:id="rId3"/>
    <sheet name="ejemplo 4" sheetId="4" r:id="rId4"/>
    <sheet name="EJEMPLO 5" sheetId="5" r:id="rId5"/>
    <sheet name="EJEMPLO 6" sheetId="6" r:id="rId6"/>
  </sheets>
  <calcPr calcId="152511"/>
</workbook>
</file>

<file path=xl/calcChain.xml><?xml version="1.0" encoding="utf-8"?>
<calcChain xmlns="http://schemas.openxmlformats.org/spreadsheetml/2006/main">
  <c r="E35" i="6" l="1"/>
  <c r="E36" i="6" s="1"/>
  <c r="C35" i="5"/>
  <c r="E35" i="5"/>
  <c r="C38" i="6"/>
  <c r="C13" i="6"/>
  <c r="C40" i="6"/>
  <c r="D35" i="6"/>
  <c r="D36" i="6" s="1"/>
  <c r="C35" i="6"/>
  <c r="C40" i="5"/>
  <c r="E36" i="5"/>
  <c r="D35" i="5"/>
  <c r="D36" i="5" s="1"/>
  <c r="C36" i="5"/>
  <c r="C38" i="5"/>
  <c r="C13" i="5"/>
  <c r="C14" i="5" s="1"/>
  <c r="C13" i="4"/>
  <c r="C44" i="4"/>
  <c r="C43" i="4"/>
  <c r="C41" i="4"/>
  <c r="C14" i="4"/>
  <c r="C15" i="4" s="1"/>
  <c r="C19" i="4" s="1"/>
  <c r="C21" i="4" s="1"/>
  <c r="C43" i="3"/>
  <c r="C42" i="3"/>
  <c r="C40" i="3"/>
  <c r="C13" i="3"/>
  <c r="C14" i="3" s="1"/>
  <c r="C13" i="2"/>
  <c r="C44" i="2"/>
  <c r="C14" i="2"/>
  <c r="C44" i="1"/>
  <c r="C14" i="1"/>
  <c r="C13" i="1"/>
  <c r="C15" i="1" s="1"/>
  <c r="C19" i="1" s="1"/>
  <c r="C21" i="1" s="1"/>
  <c r="C48" i="1" s="1"/>
  <c r="C46" i="4" l="1"/>
  <c r="C50" i="4" s="1"/>
  <c r="C41" i="6"/>
  <c r="C45" i="3"/>
  <c r="C41" i="5"/>
  <c r="C36" i="6"/>
  <c r="C43" i="6"/>
  <c r="C14" i="6"/>
  <c r="C15" i="6" s="1"/>
  <c r="C19" i="6" s="1"/>
  <c r="C21" i="6" s="1"/>
  <c r="C43" i="5"/>
  <c r="C15" i="5"/>
  <c r="C19" i="5" s="1"/>
  <c r="C21" i="5" s="1"/>
  <c r="C15" i="3"/>
  <c r="C19" i="3" s="1"/>
  <c r="C21" i="3" s="1"/>
  <c r="C49" i="3" s="1"/>
  <c r="C15" i="2"/>
  <c r="C19" i="2" s="1"/>
  <c r="C21" i="2" s="1"/>
  <c r="C48" i="2" s="1"/>
  <c r="C47" i="5" l="1"/>
  <c r="C47" i="6"/>
</calcChain>
</file>

<file path=xl/sharedStrings.xml><?xml version="1.0" encoding="utf-8"?>
<sst xmlns="http://schemas.openxmlformats.org/spreadsheetml/2006/main" count="202" uniqueCount="73">
  <si>
    <t>EJEMPLO N° 1:</t>
  </si>
  <si>
    <t>Número de días (fracción de mes) = 16 días</t>
  </si>
  <si>
    <t xml:space="preserve">Fecha de ingreso a la empresa: </t>
  </si>
  <si>
    <t xml:space="preserve">Fecha termino contrato: </t>
  </si>
  <si>
    <t>DETERMINACIÓN DE LA INDEMNIZACIÓN POR FERIADO</t>
  </si>
  <si>
    <t>Numero de meses de feriado</t>
  </si>
  <si>
    <t>feriado proporcional:</t>
  </si>
  <si>
    <t>trabajador con 15 dias habiles por año</t>
  </si>
  <si>
    <t>Fraccion dias por mes (15/12)</t>
  </si>
  <si>
    <t>Fracción de días hábiles por día 1.25/30</t>
  </si>
  <si>
    <r>
      <t>Número de días hábiles de feriado a indemnizar</t>
    </r>
    <r>
      <rPr>
        <sz val="12"/>
        <color theme="1"/>
        <rFont val="Calibri"/>
        <family val="2"/>
        <scheme val="minor"/>
      </rPr>
      <t xml:space="preserve"> = (1.25 x 3) + (0.0416 x 16) </t>
    </r>
  </si>
  <si>
    <t>los días hábiles se cuentan en el calendario tal como si el trabajador utilizara el feriado, esto con el fin de agregar los días inhábiles, de acuerdo a la fecha de termino de relación laboral existirían 2 días inhábiles</t>
  </si>
  <si>
    <t xml:space="preserve">Días hábiles de feriado </t>
  </si>
  <si>
    <t>Total días a indemnizar</t>
  </si>
  <si>
    <t>Días inhábiles</t>
  </si>
  <si>
    <t>DATOS PARA CALCULO DE LA INDEMNIZACION</t>
  </si>
  <si>
    <t>Jornada 45 horas de 45 horas semanales distribuidas de lunes a sábado</t>
  </si>
  <si>
    <t>El trabajador percibió las siguientes remuneraciones:</t>
  </si>
  <si>
    <t>Gratificación del 25% de la remuneración mensual del trabajador, con tope en la doceava parte de 4.75 Ingresos Mínimos Mensuales.</t>
  </si>
  <si>
    <t xml:space="preserve">Sueldo base </t>
  </si>
  <si>
    <t>El trabajador tiene remuneración variable y derecho a semana corrida siendo las remuneraciones variables de los meses anteriores las siguientes:</t>
  </si>
  <si>
    <t>REMUNERACIÓN</t>
  </si>
  <si>
    <t>Agosto</t>
  </si>
  <si>
    <t xml:space="preserve">Octubre </t>
  </si>
  <si>
    <t>COMISIÓN</t>
  </si>
  <si>
    <t>SEMANA CORRIDA</t>
  </si>
  <si>
    <t>TOTAL</t>
  </si>
  <si>
    <t>El trabajador estuvo con licencia médica desde el 11 de agosto al 30 de septiembre.</t>
  </si>
  <si>
    <t>En el mes de octubre el trabajador utilizo 5 días de permiso sin goce de remuneración.</t>
  </si>
  <si>
    <r>
      <t xml:space="preserve">Como  en los meses anteriores al término de la relación laboral el trabajador no laboro los meses completos, el </t>
    </r>
    <r>
      <rPr>
        <b/>
        <sz val="12"/>
        <color theme="1"/>
        <rFont val="Calibri"/>
        <family val="2"/>
        <scheme val="minor"/>
      </rPr>
      <t xml:space="preserve">Ordinario Nº 3343/049, </t>
    </r>
    <r>
      <rPr>
        <sz val="12"/>
        <color theme="1"/>
        <rFont val="Calibri"/>
        <family val="2"/>
        <scheme val="minor"/>
      </rPr>
      <t xml:space="preserve">de </t>
    </r>
    <r>
      <rPr>
        <b/>
        <sz val="12"/>
        <color theme="1"/>
        <rFont val="Calibri"/>
        <family val="2"/>
        <scheme val="minor"/>
      </rPr>
      <t>01.09.2014</t>
    </r>
    <r>
      <rPr>
        <sz val="12"/>
        <color theme="1"/>
        <rFont val="Calibri"/>
        <family val="2"/>
        <scheme val="minor"/>
      </rPr>
      <t>, de la Dirección del Trabajo para efecto de determinar el valor día para efecto de cálculo de la indemnización por feriado se obtendrá de dividir el sueldo por 30, dándonos el siguiente valor:</t>
    </r>
  </si>
  <si>
    <t>Sueldo por día = (300.000 / 30) =</t>
  </si>
  <si>
    <t>La indemnización por feriado entonces seria:</t>
  </si>
  <si>
    <r>
      <t xml:space="preserve">Indemnización feriado </t>
    </r>
    <r>
      <rPr>
        <sz val="12"/>
        <color theme="1"/>
        <rFont val="Calibri"/>
        <family val="2"/>
        <scheme val="minor"/>
      </rPr>
      <t>(</t>
    </r>
    <r>
      <rPr>
        <b/>
        <sz val="12"/>
        <color theme="1"/>
        <rFont val="Calibri"/>
        <family val="2"/>
        <scheme val="minor"/>
      </rPr>
      <t>6,4166 x 10.000)</t>
    </r>
  </si>
  <si>
    <t>trabajador con 20 dias habiles por año</t>
  </si>
  <si>
    <t>Fraccion dias por mes (20/12)</t>
  </si>
  <si>
    <t>Fracción de días hábiles por día 1.6666/30</t>
  </si>
  <si>
    <t>EJEMPLO N° 2:</t>
  </si>
  <si>
    <t>EJEMPLO N° 3:</t>
  </si>
  <si>
    <t>Como solo existe 2 meses con remuneración variable, para efecto del cálculo del promedio de estas,  remuneración es variables se realizara de la siguiente forma.</t>
  </si>
  <si>
    <t>Sueldo por día = (295.000 / 30) =</t>
  </si>
  <si>
    <t>Sueldo por día = (275.000 / 30) =</t>
  </si>
  <si>
    <t>valor dia Promedio remuneracion variable ((269000+278000)/2)30</t>
  </si>
  <si>
    <t>valor dia Promedio semana corrida ((64048+66190) /2)30</t>
  </si>
  <si>
    <t>totsl valor dia</t>
  </si>
  <si>
    <t>Indemnización feriado (5,291654 x 20454)</t>
  </si>
  <si>
    <t>EJEMPLO N° 4:</t>
  </si>
  <si>
    <t>Fracción de días hábiles por día 1.66666/30</t>
  </si>
  <si>
    <r>
      <t>Número de días hábiles de feriado a indemnizar</t>
    </r>
    <r>
      <rPr>
        <sz val="12"/>
        <color theme="1"/>
        <rFont val="Calibri"/>
        <family val="2"/>
        <scheme val="minor"/>
      </rPr>
      <t xml:space="preserve"> = (1.25 x 2) + (0.0416 x 19) </t>
    </r>
  </si>
  <si>
    <r>
      <t>Número de días hábiles de feriado a indemnizar</t>
    </r>
    <r>
      <rPr>
        <sz val="12"/>
        <color theme="1"/>
        <rFont val="Calibri"/>
        <family val="2"/>
        <scheme val="minor"/>
      </rPr>
      <t xml:space="preserve"> = (1.66666 x 2) + (0.0555 x 19) </t>
    </r>
  </si>
  <si>
    <t>EJEMPLO N° 5:</t>
  </si>
  <si>
    <r>
      <t>Número de días hábiles de feriado a indemnizar</t>
    </r>
    <r>
      <rPr>
        <sz val="12"/>
        <color theme="1"/>
        <rFont val="Calibri"/>
        <family val="2"/>
        <scheme val="minor"/>
      </rPr>
      <t xml:space="preserve"> = (1.25 x 4) + (0.0416 x 27) </t>
    </r>
  </si>
  <si>
    <t>valor dia Promedio remuneracion variable</t>
  </si>
  <si>
    <t>valor dia Promedio semana corrida</t>
  </si>
  <si>
    <t xml:space="preserve">Indemnización feriado </t>
  </si>
  <si>
    <r>
      <t>Número de días hábiles de feriado a indemnizar</t>
    </r>
    <r>
      <rPr>
        <sz val="12"/>
        <color theme="1"/>
        <rFont val="Calibri"/>
        <family val="2"/>
        <scheme val="minor"/>
      </rPr>
      <t xml:space="preserve"> = (1.666 x 4) + (0.0555 x 27) </t>
    </r>
  </si>
  <si>
    <t>los días hábiles se cuentan en el calendario tal como si el trabajador utilizara el feriado, esto con el fin de agregar los días inhábiles, de acuerdo a la fecha de termino de relación laboral existirían 3 días inhábiles</t>
  </si>
  <si>
    <t>Sueldo por día = (280.000 / 30) =</t>
  </si>
  <si>
    <t>EJEMPLO N° 6:</t>
  </si>
  <si>
    <t xml:space="preserve"> Septiembre  2016</t>
  </si>
  <si>
    <t>Número de días (fracción de mes)</t>
  </si>
  <si>
    <t xml:space="preserve">Número de días (fracción de mes) </t>
  </si>
  <si>
    <t xml:space="preserve"> septiermbre 2016</t>
  </si>
  <si>
    <t xml:space="preserve"> octubre 2016</t>
  </si>
  <si>
    <t xml:space="preserve"> AGOSTO 2016</t>
  </si>
  <si>
    <t xml:space="preserve"> SEPT. 2016</t>
  </si>
  <si>
    <t xml:space="preserve"> OCTUBRE 2016</t>
  </si>
  <si>
    <t>Trabajador con 20 dias habiles por año</t>
  </si>
  <si>
    <t>Número de meses de feriado</t>
  </si>
  <si>
    <t>Fracción dias por mes (20/12)</t>
  </si>
  <si>
    <t>total valor dia</t>
  </si>
  <si>
    <t>Los días hábiles se cuentan en el calendario tal como si el trabajador utilizará el feriado, esto con el fin de agregar los días inhábiles, de acuerdo a la fecha de término de relación laboral existirían 5 días inhábiles</t>
  </si>
  <si>
    <t xml:space="preserve">Fecha término contrato: </t>
  </si>
  <si>
    <t>Feriado proporcional: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</si>
</sst>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2" fillId="0" borderId="0" xfId="0" applyFont="1" applyAlignment="1">
      <alignment horizontal="justify"/>
    </xf>
    <xf numFmtId="0" fontId="3" fillId="0" borderId="0" xfId="0" applyFont="1" applyAlignment="1">
      <alignment horizontal="justify"/>
    </xf>
    <xf numFmtId="0" fontId="1" fillId="0" borderId="0" xfId="0" applyFont="1"/>
    <xf numFmtId="14" fontId="0" fillId="0" borderId="0" xfId="0" applyNumberFormat="1"/>
    <xf numFmtId="0" fontId="0" fillId="0" borderId="0" xfId="0" applyAlignment="1">
      <alignment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2" fillId="0" borderId="3" xfId="0" applyFont="1" applyBorder="1" applyAlignment="1">
      <alignment horizontal="justify" vertical="top" wrapText="1"/>
    </xf>
    <xf numFmtId="3" fontId="0" fillId="0" borderId="0" xfId="0" applyNumberFormat="1"/>
    <xf numFmtId="3" fontId="2" fillId="0" borderId="6" xfId="0" applyNumberFormat="1" applyFont="1" applyBorder="1" applyAlignment="1">
      <alignment horizontal="right" vertical="top" wrapText="1"/>
    </xf>
    <xf numFmtId="0" fontId="2" fillId="0" borderId="6" xfId="0" applyFont="1" applyBorder="1" applyAlignment="1">
      <alignment horizontal="right" vertical="top" wrapText="1"/>
    </xf>
    <xf numFmtId="3" fontId="3" fillId="0" borderId="6" xfId="0" applyNumberFormat="1" applyFont="1" applyBorder="1" applyAlignment="1">
      <alignment horizontal="right" vertical="top" wrapText="1"/>
    </xf>
    <xf numFmtId="0" fontId="3" fillId="0" borderId="6" xfId="0" applyFont="1" applyBorder="1" applyAlignment="1">
      <alignment horizontal="right" vertical="top" wrapText="1"/>
    </xf>
    <xf numFmtId="0" fontId="3" fillId="0" borderId="2" xfId="0" applyFont="1" applyBorder="1" applyAlignment="1">
      <alignment horizontal="center" vertical="top" wrapText="1"/>
    </xf>
    <xf numFmtId="3" fontId="1" fillId="0" borderId="0" xfId="0" applyNumberFormat="1" applyFont="1"/>
    <xf numFmtId="17" fontId="3" fillId="0" borderId="2" xfId="0" applyNumberFormat="1" applyFont="1" applyBorder="1" applyAlignment="1">
      <alignment horizontal="center" vertical="top" wrapText="1"/>
    </xf>
    <xf numFmtId="0" fontId="2" fillId="0" borderId="1" xfId="0" applyFont="1" applyBorder="1" applyAlignment="1">
      <alignment horizontal="justify" vertical="top" wrapText="1"/>
    </xf>
    <xf numFmtId="3" fontId="2" fillId="0" borderId="4" xfId="0" applyNumberFormat="1" applyFont="1" applyBorder="1" applyAlignment="1">
      <alignment horizontal="right" vertical="top" wrapText="1"/>
    </xf>
    <xf numFmtId="17" fontId="3" fillId="0" borderId="5" xfId="0" applyNumberFormat="1" applyFont="1" applyBorder="1" applyAlignment="1">
      <alignment horizontal="center" vertical="top" wrapText="1"/>
    </xf>
    <xf numFmtId="0" fontId="2" fillId="0" borderId="0" xfId="0" applyFont="1" applyAlignment="1">
      <alignment horizontal="justify"/>
    </xf>
    <xf numFmtId="0" fontId="0" fillId="0" borderId="0" xfId="0" applyAlignment="1"/>
    <xf numFmtId="0" fontId="0" fillId="0" borderId="0" xfId="0" applyAlignment="1">
      <alignment wrapText="1"/>
    </xf>
    <xf numFmtId="0" fontId="2" fillId="0" borderId="0" xfId="0" applyFont="1" applyAlignment="1">
      <alignment horizontal="justify"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17" fontId="3" fillId="0" borderId="2" xfId="0" applyNumberFormat="1" applyFont="1" applyBorder="1" applyAlignment="1">
      <alignment horizontal="center" vertical="top" wrapText="1"/>
    </xf>
    <xf numFmtId="17" fontId="3" fillId="0" borderId="3" xfId="0" applyNumberFormat="1"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8"/>
  <sheetViews>
    <sheetView workbookViewId="0">
      <selection activeCell="B11" sqref="B11"/>
    </sheetView>
  </sheetViews>
  <sheetFormatPr baseColWidth="10" defaultRowHeight="15" x14ac:dyDescent="0.25"/>
  <cols>
    <col min="1" max="1" width="4.85546875" customWidth="1"/>
    <col min="2" max="2" width="41" customWidth="1"/>
  </cols>
  <sheetData>
    <row r="2" spans="2:3" x14ac:dyDescent="0.25">
      <c r="B2" s="3" t="s">
        <v>0</v>
      </c>
    </row>
    <row r="3" spans="2:3" x14ac:dyDescent="0.25">
      <c r="B3" t="s">
        <v>7</v>
      </c>
    </row>
    <row r="5" spans="2:3" x14ac:dyDescent="0.25">
      <c r="B5" t="s">
        <v>2</v>
      </c>
      <c r="C5" s="4">
        <v>42583</v>
      </c>
    </row>
    <row r="6" spans="2:3" x14ac:dyDescent="0.25">
      <c r="B6" t="s">
        <v>3</v>
      </c>
      <c r="C6" s="4">
        <v>42691</v>
      </c>
    </row>
    <row r="7" spans="2:3" x14ac:dyDescent="0.25">
      <c r="C7" s="4"/>
    </row>
    <row r="8" spans="2:3" x14ac:dyDescent="0.25">
      <c r="B8" t="s">
        <v>4</v>
      </c>
      <c r="C8" s="4"/>
    </row>
    <row r="9" spans="2:3" x14ac:dyDescent="0.25">
      <c r="B9" t="s">
        <v>5</v>
      </c>
      <c r="C9">
        <v>3</v>
      </c>
    </row>
    <row r="10" spans="2:3" x14ac:dyDescent="0.25">
      <c r="B10" t="s">
        <v>60</v>
      </c>
      <c r="C10">
        <v>16</v>
      </c>
    </row>
    <row r="12" spans="2:3" x14ac:dyDescent="0.25">
      <c r="B12" t="s">
        <v>6</v>
      </c>
    </row>
    <row r="13" spans="2:3" x14ac:dyDescent="0.25">
      <c r="B13" t="s">
        <v>8</v>
      </c>
      <c r="C13">
        <f>15/12</f>
        <v>1.25</v>
      </c>
    </row>
    <row r="14" spans="2:3" x14ac:dyDescent="0.25">
      <c r="B14" s="5" t="s">
        <v>9</v>
      </c>
      <c r="C14">
        <f>C13/30</f>
        <v>4.1666666666666664E-2</v>
      </c>
    </row>
    <row r="15" spans="2:3" ht="30.75" x14ac:dyDescent="0.25">
      <c r="B15" s="5" t="s">
        <v>10</v>
      </c>
      <c r="C15">
        <f>(C13*C9)+(C14*C10)</f>
        <v>4.416666666666667</v>
      </c>
    </row>
    <row r="17" spans="2:6" ht="66.75" customHeight="1" x14ac:dyDescent="0.25">
      <c r="B17" s="23" t="s">
        <v>11</v>
      </c>
      <c r="C17" s="23"/>
      <c r="D17" s="23"/>
      <c r="E17" s="5"/>
      <c r="F17" s="5"/>
    </row>
    <row r="19" spans="2:6" x14ac:dyDescent="0.25">
      <c r="B19" t="s">
        <v>12</v>
      </c>
      <c r="C19">
        <f>C15</f>
        <v>4.416666666666667</v>
      </c>
    </row>
    <row r="20" spans="2:6" x14ac:dyDescent="0.25">
      <c r="B20" t="s">
        <v>14</v>
      </c>
      <c r="C20">
        <v>2</v>
      </c>
    </row>
    <row r="21" spans="2:6" x14ac:dyDescent="0.25">
      <c r="B21" t="s">
        <v>13</v>
      </c>
      <c r="C21">
        <f>C19+C20</f>
        <v>6.416666666666667</v>
      </c>
    </row>
    <row r="23" spans="2:6" x14ac:dyDescent="0.25">
      <c r="B23" t="s">
        <v>15</v>
      </c>
    </row>
    <row r="25" spans="2:6" ht="31.5" customHeight="1" x14ac:dyDescent="0.25">
      <c r="B25" s="24" t="s">
        <v>16</v>
      </c>
      <c r="C25" s="23"/>
      <c r="D25" s="23"/>
    </row>
    <row r="26" spans="2:6" ht="15.75" x14ac:dyDescent="0.25">
      <c r="B26" s="1"/>
    </row>
    <row r="27" spans="2:6" x14ac:dyDescent="0.25">
      <c r="B27" s="21" t="s">
        <v>17</v>
      </c>
      <c r="C27" s="22"/>
      <c r="D27" s="22"/>
    </row>
    <row r="28" spans="2:6" ht="15.75" x14ac:dyDescent="0.25">
      <c r="B28" s="1" t="s">
        <v>19</v>
      </c>
      <c r="C28" s="10">
        <v>300000</v>
      </c>
    </row>
    <row r="29" spans="2:6" ht="48.75" customHeight="1" x14ac:dyDescent="0.25">
      <c r="B29" s="21" t="s">
        <v>18</v>
      </c>
      <c r="C29" s="22"/>
      <c r="D29" s="22"/>
    </row>
    <row r="30" spans="2:6" ht="15.75" x14ac:dyDescent="0.25">
      <c r="B30" s="1"/>
    </row>
    <row r="31" spans="2:6" ht="31.5" customHeight="1" x14ac:dyDescent="0.25">
      <c r="B31" s="21" t="s">
        <v>20</v>
      </c>
      <c r="C31" s="22"/>
      <c r="D31" s="22"/>
      <c r="E31" s="22"/>
    </row>
    <row r="32" spans="2:6" ht="15.75" thickBot="1" x14ac:dyDescent="0.3"/>
    <row r="33" spans="2:6" ht="15.75" x14ac:dyDescent="0.25">
      <c r="B33" s="25" t="s">
        <v>21</v>
      </c>
      <c r="C33" s="7" t="s">
        <v>22</v>
      </c>
      <c r="D33" s="27">
        <v>42248</v>
      </c>
      <c r="E33" s="7" t="s">
        <v>23</v>
      </c>
    </row>
    <row r="34" spans="2:6" ht="16.5" thickBot="1" x14ac:dyDescent="0.3">
      <c r="B34" s="26"/>
      <c r="C34" s="8">
        <v>2016</v>
      </c>
      <c r="D34" s="28"/>
      <c r="E34" s="8">
        <v>2016</v>
      </c>
    </row>
    <row r="35" spans="2:6" ht="16.5" thickBot="1" x14ac:dyDescent="0.3">
      <c r="B35" s="9" t="s">
        <v>24</v>
      </c>
      <c r="C35" s="11">
        <v>100000</v>
      </c>
      <c r="D35" s="12">
        <v>0</v>
      </c>
      <c r="E35" s="11">
        <v>278000</v>
      </c>
    </row>
    <row r="36" spans="2:6" ht="16.5" thickBot="1" x14ac:dyDescent="0.3">
      <c r="B36" s="9" t="s">
        <v>25</v>
      </c>
      <c r="C36" s="11">
        <v>10000</v>
      </c>
      <c r="D36" s="12">
        <v>0</v>
      </c>
      <c r="E36" s="11">
        <v>83400</v>
      </c>
    </row>
    <row r="37" spans="2:6" ht="16.5" thickBot="1" x14ac:dyDescent="0.3">
      <c r="B37" s="9" t="s">
        <v>26</v>
      </c>
      <c r="C37" s="13">
        <v>125000</v>
      </c>
      <c r="D37" s="14">
        <v>0</v>
      </c>
      <c r="E37" s="13">
        <v>331462</v>
      </c>
    </row>
    <row r="39" spans="2:6" ht="31.5" customHeight="1" x14ac:dyDescent="0.25">
      <c r="B39" s="21" t="s">
        <v>27</v>
      </c>
      <c r="C39" s="22"/>
      <c r="D39" s="22"/>
      <c r="E39" s="22"/>
    </row>
    <row r="40" spans="2:6" ht="30" customHeight="1" x14ac:dyDescent="0.25">
      <c r="B40" s="21" t="s">
        <v>28</v>
      </c>
      <c r="C40" s="22"/>
      <c r="D40" s="22"/>
      <c r="E40" s="22"/>
    </row>
    <row r="42" spans="2:6" ht="75.75" customHeight="1" x14ac:dyDescent="0.25">
      <c r="B42" s="24" t="s">
        <v>29</v>
      </c>
      <c r="C42" s="23"/>
      <c r="D42" s="23"/>
      <c r="E42" s="23"/>
      <c r="F42" s="23"/>
    </row>
    <row r="44" spans="2:6" ht="15.75" x14ac:dyDescent="0.25">
      <c r="B44" s="1" t="s">
        <v>30</v>
      </c>
      <c r="C44" s="10">
        <f>C28/30</f>
        <v>10000</v>
      </c>
    </row>
    <row r="46" spans="2:6" x14ac:dyDescent="0.25">
      <c r="B46" s="21" t="s">
        <v>31</v>
      </c>
      <c r="C46" s="22"/>
      <c r="D46" s="22"/>
    </row>
    <row r="47" spans="2:6" ht="15.75" x14ac:dyDescent="0.25">
      <c r="B47" s="1"/>
    </row>
    <row r="48" spans="2:6" ht="15.75" x14ac:dyDescent="0.25">
      <c r="B48" s="2" t="s">
        <v>32</v>
      </c>
      <c r="C48" s="16">
        <f>C44*C21</f>
        <v>64166.666666666672</v>
      </c>
    </row>
  </sheetData>
  <mergeCells count="11">
    <mergeCell ref="B46:D46"/>
    <mergeCell ref="B17:D17"/>
    <mergeCell ref="B25:D25"/>
    <mergeCell ref="B27:D27"/>
    <mergeCell ref="B29:D29"/>
    <mergeCell ref="B31:E31"/>
    <mergeCell ref="B33:B34"/>
    <mergeCell ref="D33:D34"/>
    <mergeCell ref="B39:E39"/>
    <mergeCell ref="B40:E40"/>
    <mergeCell ref="B42:F42"/>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8"/>
  <sheetViews>
    <sheetView workbookViewId="0">
      <selection activeCell="B11" sqref="B11"/>
    </sheetView>
  </sheetViews>
  <sheetFormatPr baseColWidth="10" defaultRowHeight="15" x14ac:dyDescent="0.25"/>
  <cols>
    <col min="1" max="1" width="4.85546875" customWidth="1"/>
    <col min="2" max="2" width="41" customWidth="1"/>
  </cols>
  <sheetData>
    <row r="2" spans="2:3" x14ac:dyDescent="0.25">
      <c r="B2" s="3" t="s">
        <v>36</v>
      </c>
    </row>
    <row r="3" spans="2:3" x14ac:dyDescent="0.25">
      <c r="B3" t="s">
        <v>33</v>
      </c>
    </row>
    <row r="5" spans="2:3" x14ac:dyDescent="0.25">
      <c r="B5" t="s">
        <v>2</v>
      </c>
      <c r="C5" s="4">
        <v>42583</v>
      </c>
    </row>
    <row r="6" spans="2:3" x14ac:dyDescent="0.25">
      <c r="B6" t="s">
        <v>3</v>
      </c>
      <c r="C6" s="4">
        <v>42691</v>
      </c>
    </row>
    <row r="7" spans="2:3" x14ac:dyDescent="0.25">
      <c r="C7" s="4"/>
    </row>
    <row r="8" spans="2:3" x14ac:dyDescent="0.25">
      <c r="B8" t="s">
        <v>4</v>
      </c>
      <c r="C8" s="4"/>
    </row>
    <row r="9" spans="2:3" x14ac:dyDescent="0.25">
      <c r="B9" t="s">
        <v>5</v>
      </c>
      <c r="C9">
        <v>3</v>
      </c>
    </row>
    <row r="10" spans="2:3" x14ac:dyDescent="0.25">
      <c r="B10" t="s">
        <v>59</v>
      </c>
      <c r="C10">
        <v>16</v>
      </c>
    </row>
    <row r="12" spans="2:3" x14ac:dyDescent="0.25">
      <c r="B12" t="s">
        <v>6</v>
      </c>
    </row>
    <row r="13" spans="2:3" x14ac:dyDescent="0.25">
      <c r="B13" t="s">
        <v>34</v>
      </c>
      <c r="C13">
        <f>20/12</f>
        <v>1.6666666666666667</v>
      </c>
    </row>
    <row r="14" spans="2:3" x14ac:dyDescent="0.25">
      <c r="B14" s="5" t="s">
        <v>35</v>
      </c>
      <c r="C14">
        <f>C13/30</f>
        <v>5.5555555555555559E-2</v>
      </c>
    </row>
    <row r="15" spans="2:3" ht="30.75" x14ac:dyDescent="0.25">
      <c r="B15" s="5" t="s">
        <v>10</v>
      </c>
      <c r="C15">
        <f>(C13*C9)+(C14*C10)</f>
        <v>5.8888888888888893</v>
      </c>
    </row>
    <row r="17" spans="2:6" ht="66.75" customHeight="1" x14ac:dyDescent="0.25">
      <c r="B17" s="23" t="s">
        <v>11</v>
      </c>
      <c r="C17" s="23"/>
      <c r="D17" s="23"/>
      <c r="E17" s="5"/>
      <c r="F17" s="5"/>
    </row>
    <row r="19" spans="2:6" x14ac:dyDescent="0.25">
      <c r="B19" t="s">
        <v>12</v>
      </c>
      <c r="C19">
        <f>C15</f>
        <v>5.8888888888888893</v>
      </c>
    </row>
    <row r="20" spans="2:6" x14ac:dyDescent="0.25">
      <c r="B20" t="s">
        <v>14</v>
      </c>
      <c r="C20">
        <v>2</v>
      </c>
    </row>
    <row r="21" spans="2:6" x14ac:dyDescent="0.25">
      <c r="B21" t="s">
        <v>13</v>
      </c>
      <c r="C21">
        <f>C19+C20</f>
        <v>7.8888888888888893</v>
      </c>
    </row>
    <row r="23" spans="2:6" x14ac:dyDescent="0.25">
      <c r="B23" t="s">
        <v>15</v>
      </c>
    </row>
    <row r="25" spans="2:6" ht="31.5" customHeight="1" x14ac:dyDescent="0.25">
      <c r="B25" s="24" t="s">
        <v>16</v>
      </c>
      <c r="C25" s="23"/>
      <c r="D25" s="23"/>
    </row>
    <row r="26" spans="2:6" ht="15.75" x14ac:dyDescent="0.25">
      <c r="B26" s="1"/>
    </row>
    <row r="27" spans="2:6" x14ac:dyDescent="0.25">
      <c r="B27" s="21" t="s">
        <v>17</v>
      </c>
      <c r="C27" s="22"/>
      <c r="D27" s="22"/>
    </row>
    <row r="28" spans="2:6" ht="15.75" x14ac:dyDescent="0.25">
      <c r="B28" s="1" t="s">
        <v>19</v>
      </c>
      <c r="C28" s="10">
        <v>295000</v>
      </c>
    </row>
    <row r="29" spans="2:6" ht="48.75" customHeight="1" x14ac:dyDescent="0.25">
      <c r="B29" s="21" t="s">
        <v>18</v>
      </c>
      <c r="C29" s="22"/>
      <c r="D29" s="22"/>
    </row>
    <row r="30" spans="2:6" ht="15.75" x14ac:dyDescent="0.25">
      <c r="B30" s="1"/>
    </row>
    <row r="31" spans="2:6" ht="31.5" customHeight="1" x14ac:dyDescent="0.25">
      <c r="B31" s="21" t="s">
        <v>20</v>
      </c>
      <c r="C31" s="22"/>
      <c r="D31" s="22"/>
      <c r="E31" s="22"/>
    </row>
    <row r="32" spans="2:6" ht="15.75" thickBot="1" x14ac:dyDescent="0.3"/>
    <row r="33" spans="2:6" ht="15.75" x14ac:dyDescent="0.25">
      <c r="B33" s="25" t="s">
        <v>21</v>
      </c>
      <c r="C33" s="7" t="s">
        <v>22</v>
      </c>
      <c r="D33" s="27" t="s">
        <v>58</v>
      </c>
      <c r="E33" s="7" t="s">
        <v>23</v>
      </c>
    </row>
    <row r="34" spans="2:6" ht="16.5" thickBot="1" x14ac:dyDescent="0.3">
      <c r="B34" s="26"/>
      <c r="C34" s="8">
        <v>2016</v>
      </c>
      <c r="D34" s="28"/>
      <c r="E34" s="8">
        <v>2015</v>
      </c>
    </row>
    <row r="35" spans="2:6" ht="16.5" thickBot="1" x14ac:dyDescent="0.3">
      <c r="B35" s="9" t="s">
        <v>24</v>
      </c>
      <c r="C35" s="11">
        <v>100000</v>
      </c>
      <c r="D35" s="12">
        <v>0</v>
      </c>
      <c r="E35" s="11">
        <v>278000</v>
      </c>
    </row>
    <row r="36" spans="2:6" ht="16.5" thickBot="1" x14ac:dyDescent="0.3">
      <c r="B36" s="9" t="s">
        <v>25</v>
      </c>
      <c r="C36" s="11">
        <v>10000</v>
      </c>
      <c r="D36" s="12">
        <v>0</v>
      </c>
      <c r="E36" s="11">
        <v>83400</v>
      </c>
    </row>
    <row r="37" spans="2:6" ht="16.5" thickBot="1" x14ac:dyDescent="0.3">
      <c r="B37" s="9" t="s">
        <v>26</v>
      </c>
      <c r="C37" s="13">
        <v>125000</v>
      </c>
      <c r="D37" s="14">
        <v>0</v>
      </c>
      <c r="E37" s="13">
        <v>331462</v>
      </c>
    </row>
    <row r="39" spans="2:6" ht="31.5" customHeight="1" x14ac:dyDescent="0.25">
      <c r="B39" s="21" t="s">
        <v>27</v>
      </c>
      <c r="C39" s="22"/>
      <c r="D39" s="22"/>
      <c r="E39" s="22"/>
    </row>
    <row r="40" spans="2:6" ht="30" customHeight="1" x14ac:dyDescent="0.25">
      <c r="B40" s="21" t="s">
        <v>28</v>
      </c>
      <c r="C40" s="22"/>
      <c r="D40" s="22"/>
      <c r="E40" s="22"/>
    </row>
    <row r="42" spans="2:6" ht="75.75" customHeight="1" x14ac:dyDescent="0.25">
      <c r="B42" s="24" t="s">
        <v>29</v>
      </c>
      <c r="C42" s="23"/>
      <c r="D42" s="23"/>
      <c r="E42" s="23"/>
      <c r="F42" s="23"/>
    </row>
    <row r="44" spans="2:6" ht="15.75" x14ac:dyDescent="0.25">
      <c r="B44" s="1" t="s">
        <v>39</v>
      </c>
      <c r="C44" s="10">
        <f>C28/30</f>
        <v>9833.3333333333339</v>
      </c>
    </row>
    <row r="46" spans="2:6" x14ac:dyDescent="0.25">
      <c r="B46" s="21" t="s">
        <v>31</v>
      </c>
      <c r="C46" s="22"/>
      <c r="D46" s="22"/>
    </row>
    <row r="47" spans="2:6" ht="15.75" x14ac:dyDescent="0.25">
      <c r="B47" s="1"/>
    </row>
    <row r="48" spans="2:6" ht="15.75" x14ac:dyDescent="0.25">
      <c r="B48" s="2" t="s">
        <v>32</v>
      </c>
      <c r="C48" s="16">
        <f>C44*C21</f>
        <v>77574.074074074088</v>
      </c>
    </row>
  </sheetData>
  <mergeCells count="11">
    <mergeCell ref="B39:E39"/>
    <mergeCell ref="B40:E40"/>
    <mergeCell ref="B42:F42"/>
    <mergeCell ref="B46:D46"/>
    <mergeCell ref="B17:D17"/>
    <mergeCell ref="B25:D25"/>
    <mergeCell ref="B27:D27"/>
    <mergeCell ref="B29:D29"/>
    <mergeCell ref="B31:E31"/>
    <mergeCell ref="B33:B34"/>
    <mergeCell ref="D33:D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9"/>
  <sheetViews>
    <sheetView workbookViewId="0">
      <selection activeCell="B38" sqref="B38:E38"/>
    </sheetView>
  </sheetViews>
  <sheetFormatPr baseColWidth="10" defaultRowHeight="15" x14ac:dyDescent="0.25"/>
  <cols>
    <col min="1" max="1" width="4.85546875" customWidth="1"/>
    <col min="2" max="2" width="41" customWidth="1"/>
  </cols>
  <sheetData>
    <row r="2" spans="2:3" x14ac:dyDescent="0.25">
      <c r="B2" s="3" t="s">
        <v>37</v>
      </c>
    </row>
    <row r="3" spans="2:3" x14ac:dyDescent="0.25">
      <c r="B3" t="s">
        <v>7</v>
      </c>
    </row>
    <row r="5" spans="2:3" x14ac:dyDescent="0.25">
      <c r="B5" t="s">
        <v>2</v>
      </c>
      <c r="C5" s="4">
        <v>42614</v>
      </c>
    </row>
    <row r="6" spans="2:3" x14ac:dyDescent="0.25">
      <c r="B6" t="s">
        <v>3</v>
      </c>
      <c r="C6" s="4">
        <v>42696</v>
      </c>
    </row>
    <row r="7" spans="2:3" x14ac:dyDescent="0.25">
      <c r="C7" s="4"/>
    </row>
    <row r="8" spans="2:3" x14ac:dyDescent="0.25">
      <c r="B8" t="s">
        <v>4</v>
      </c>
      <c r="C8" s="4"/>
    </row>
    <row r="9" spans="2:3" x14ac:dyDescent="0.25">
      <c r="B9" t="s">
        <v>5</v>
      </c>
      <c r="C9">
        <v>2</v>
      </c>
    </row>
    <row r="10" spans="2:3" x14ac:dyDescent="0.25">
      <c r="B10" t="s">
        <v>59</v>
      </c>
      <c r="C10">
        <v>21</v>
      </c>
    </row>
    <row r="12" spans="2:3" x14ac:dyDescent="0.25">
      <c r="B12" t="s">
        <v>6</v>
      </c>
    </row>
    <row r="13" spans="2:3" x14ac:dyDescent="0.25">
      <c r="B13" t="s">
        <v>8</v>
      </c>
      <c r="C13">
        <f>15/12</f>
        <v>1.25</v>
      </c>
    </row>
    <row r="14" spans="2:3" x14ac:dyDescent="0.25">
      <c r="B14" s="5" t="s">
        <v>9</v>
      </c>
      <c r="C14">
        <f>C13/30</f>
        <v>4.1666666666666664E-2</v>
      </c>
    </row>
    <row r="15" spans="2:3" ht="30.75" x14ac:dyDescent="0.25">
      <c r="B15" s="5" t="s">
        <v>47</v>
      </c>
      <c r="C15">
        <f>(C13*C9)+(C14*C10)</f>
        <v>3.375</v>
      </c>
    </row>
    <row r="17" spans="2:6" ht="66.75" customHeight="1" x14ac:dyDescent="0.25">
      <c r="B17" s="23" t="s">
        <v>11</v>
      </c>
      <c r="C17" s="23"/>
      <c r="D17" s="23"/>
      <c r="E17" s="5"/>
      <c r="F17" s="5"/>
    </row>
    <row r="19" spans="2:6" x14ac:dyDescent="0.25">
      <c r="B19" t="s">
        <v>12</v>
      </c>
      <c r="C19">
        <f>C15</f>
        <v>3.375</v>
      </c>
    </row>
    <row r="20" spans="2:6" x14ac:dyDescent="0.25">
      <c r="B20" t="s">
        <v>14</v>
      </c>
      <c r="C20">
        <v>2</v>
      </c>
    </row>
    <row r="21" spans="2:6" x14ac:dyDescent="0.25">
      <c r="B21" t="s">
        <v>13</v>
      </c>
      <c r="C21" s="3">
        <f>C19+C20</f>
        <v>5.375</v>
      </c>
    </row>
    <row r="23" spans="2:6" x14ac:dyDescent="0.25">
      <c r="B23" t="s">
        <v>15</v>
      </c>
    </row>
    <row r="25" spans="2:6" ht="31.5" customHeight="1" x14ac:dyDescent="0.25">
      <c r="B25" s="24" t="s">
        <v>16</v>
      </c>
      <c r="C25" s="23"/>
      <c r="D25" s="23"/>
    </row>
    <row r="26" spans="2:6" ht="15.75" x14ac:dyDescent="0.25">
      <c r="B26" s="1"/>
    </row>
    <row r="27" spans="2:6" x14ac:dyDescent="0.25">
      <c r="B27" s="21" t="s">
        <v>17</v>
      </c>
      <c r="C27" s="22"/>
      <c r="D27" s="22"/>
    </row>
    <row r="28" spans="2:6" ht="15.75" x14ac:dyDescent="0.25">
      <c r="B28" s="1" t="s">
        <v>19</v>
      </c>
      <c r="C28" s="10">
        <v>275000</v>
      </c>
    </row>
    <row r="29" spans="2:6" ht="48.75" customHeight="1" x14ac:dyDescent="0.25">
      <c r="B29" s="21" t="s">
        <v>18</v>
      </c>
      <c r="C29" s="22"/>
      <c r="D29" s="22"/>
    </row>
    <row r="30" spans="2:6" ht="15.75" x14ac:dyDescent="0.25">
      <c r="B30" s="1"/>
    </row>
    <row r="31" spans="2:6" ht="31.5" customHeight="1" x14ac:dyDescent="0.25">
      <c r="B31" s="21" t="s">
        <v>20</v>
      </c>
      <c r="C31" s="22"/>
      <c r="D31" s="22"/>
      <c r="E31" s="22"/>
    </row>
    <row r="32" spans="2:6" ht="15.75" thickBot="1" x14ac:dyDescent="0.3"/>
    <row r="33" spans="2:5" ht="48" thickBot="1" x14ac:dyDescent="0.3">
      <c r="B33" s="15" t="s">
        <v>21</v>
      </c>
      <c r="C33" s="17" t="s">
        <v>61</v>
      </c>
      <c r="D33" s="20" t="s">
        <v>62</v>
      </c>
    </row>
    <row r="34" spans="2:5" ht="16.5" thickBot="1" x14ac:dyDescent="0.3">
      <c r="B34" s="18" t="s">
        <v>24</v>
      </c>
      <c r="C34" s="19">
        <v>269000</v>
      </c>
      <c r="D34" s="19">
        <v>278000</v>
      </c>
    </row>
    <row r="35" spans="2:5" ht="16.5" thickBot="1" x14ac:dyDescent="0.3">
      <c r="B35" s="9" t="s">
        <v>25</v>
      </c>
      <c r="C35" s="11">
        <v>64048</v>
      </c>
      <c r="D35" s="11">
        <v>66190</v>
      </c>
    </row>
    <row r="36" spans="2:5" ht="16.5" thickBot="1" x14ac:dyDescent="0.3">
      <c r="B36" s="9" t="s">
        <v>26</v>
      </c>
      <c r="C36" s="13">
        <v>333048</v>
      </c>
      <c r="D36" s="13">
        <v>344190</v>
      </c>
    </row>
    <row r="38" spans="2:5" ht="49.5" customHeight="1" x14ac:dyDescent="0.25">
      <c r="B38" s="21" t="s">
        <v>38</v>
      </c>
      <c r="C38" s="21"/>
      <c r="D38" s="21"/>
      <c r="E38" s="21"/>
    </row>
    <row r="40" spans="2:5" ht="15.75" x14ac:dyDescent="0.25">
      <c r="B40" s="1" t="s">
        <v>40</v>
      </c>
      <c r="C40" s="10">
        <f>C28/30</f>
        <v>9166.6666666666661</v>
      </c>
    </row>
    <row r="42" spans="2:5" ht="32.25" customHeight="1" x14ac:dyDescent="0.25">
      <c r="B42" s="5" t="s">
        <v>41</v>
      </c>
      <c r="C42" s="10">
        <f>((C34+D34)/2)/30</f>
        <v>9116.6666666666661</v>
      </c>
    </row>
    <row r="43" spans="2:5" ht="32.25" customHeight="1" x14ac:dyDescent="0.25">
      <c r="B43" s="5" t="s">
        <v>42</v>
      </c>
      <c r="C43" s="10">
        <f>((C35+D35)/2)/30</f>
        <v>2170.6333333333332</v>
      </c>
    </row>
    <row r="45" spans="2:5" x14ac:dyDescent="0.25">
      <c r="B45" t="s">
        <v>43</v>
      </c>
      <c r="C45" s="16">
        <f>SUM(C40:C43)</f>
        <v>20453.966666666667</v>
      </c>
    </row>
    <row r="47" spans="2:5" x14ac:dyDescent="0.25">
      <c r="B47" s="21" t="s">
        <v>31</v>
      </c>
      <c r="C47" s="22"/>
      <c r="D47" s="22"/>
    </row>
    <row r="48" spans="2:5" ht="15.75" x14ac:dyDescent="0.25">
      <c r="B48" s="1"/>
    </row>
    <row r="49" spans="2:3" ht="31.5" x14ac:dyDescent="0.25">
      <c r="B49" s="2" t="s">
        <v>44</v>
      </c>
      <c r="C49" s="16">
        <f>C21*C45</f>
        <v>109940.07083333333</v>
      </c>
    </row>
  </sheetData>
  <mergeCells count="7">
    <mergeCell ref="B38:E38"/>
    <mergeCell ref="B47:D47"/>
    <mergeCell ref="B17:D17"/>
    <mergeCell ref="B25:D25"/>
    <mergeCell ref="B27:D27"/>
    <mergeCell ref="B29:D29"/>
    <mergeCell ref="B31:E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0"/>
  <sheetViews>
    <sheetView workbookViewId="0">
      <selection activeCell="D35" sqref="D35"/>
    </sheetView>
  </sheetViews>
  <sheetFormatPr baseColWidth="10" defaultRowHeight="15" x14ac:dyDescent="0.25"/>
  <cols>
    <col min="1" max="1" width="4.85546875" customWidth="1"/>
    <col min="2" max="2" width="41" customWidth="1"/>
  </cols>
  <sheetData>
    <row r="2" spans="2:3" x14ac:dyDescent="0.25">
      <c r="B2" s="3" t="s">
        <v>45</v>
      </c>
    </row>
    <row r="3" spans="2:3" x14ac:dyDescent="0.25">
      <c r="B3" t="s">
        <v>33</v>
      </c>
    </row>
    <row r="5" spans="2:3" x14ac:dyDescent="0.25">
      <c r="B5" t="s">
        <v>2</v>
      </c>
      <c r="C5" s="4">
        <v>42614</v>
      </c>
    </row>
    <row r="6" spans="2:3" x14ac:dyDescent="0.25">
      <c r="B6" t="s">
        <v>3</v>
      </c>
      <c r="C6" s="4">
        <v>42696</v>
      </c>
    </row>
    <row r="7" spans="2:3" x14ac:dyDescent="0.25">
      <c r="C7" s="4"/>
    </row>
    <row r="8" spans="2:3" x14ac:dyDescent="0.25">
      <c r="B8" t="s">
        <v>4</v>
      </c>
      <c r="C8" s="4"/>
    </row>
    <row r="9" spans="2:3" x14ac:dyDescent="0.25">
      <c r="B9" t="s">
        <v>5</v>
      </c>
      <c r="C9">
        <v>2</v>
      </c>
    </row>
    <row r="10" spans="2:3" x14ac:dyDescent="0.25">
      <c r="B10" t="s">
        <v>1</v>
      </c>
      <c r="C10">
        <v>21</v>
      </c>
    </row>
    <row r="12" spans="2:3" x14ac:dyDescent="0.25">
      <c r="B12" t="s">
        <v>6</v>
      </c>
    </row>
    <row r="13" spans="2:3" x14ac:dyDescent="0.25">
      <c r="B13" t="s">
        <v>34</v>
      </c>
      <c r="C13">
        <f>20/12</f>
        <v>1.6666666666666667</v>
      </c>
    </row>
    <row r="14" spans="2:3" x14ac:dyDescent="0.25">
      <c r="B14" s="5" t="s">
        <v>46</v>
      </c>
      <c r="C14">
        <f>C13/30</f>
        <v>5.5555555555555559E-2</v>
      </c>
    </row>
    <row r="15" spans="2:3" ht="30.75" x14ac:dyDescent="0.25">
      <c r="B15" s="5" t="s">
        <v>48</v>
      </c>
      <c r="C15">
        <f>(C13*C9)+(C14*C10)</f>
        <v>4.5</v>
      </c>
    </row>
    <row r="17" spans="2:6" ht="66.75" customHeight="1" x14ac:dyDescent="0.25">
      <c r="B17" s="23" t="s">
        <v>11</v>
      </c>
      <c r="C17" s="23"/>
      <c r="D17" s="23"/>
      <c r="E17" s="5"/>
      <c r="F17" s="5"/>
    </row>
    <row r="19" spans="2:6" x14ac:dyDescent="0.25">
      <c r="B19" t="s">
        <v>12</v>
      </c>
      <c r="C19">
        <f>C15</f>
        <v>4.5</v>
      </c>
    </row>
    <row r="20" spans="2:6" x14ac:dyDescent="0.25">
      <c r="B20" t="s">
        <v>14</v>
      </c>
      <c r="C20">
        <v>2</v>
      </c>
    </row>
    <row r="21" spans="2:6" x14ac:dyDescent="0.25">
      <c r="B21" t="s">
        <v>13</v>
      </c>
      <c r="C21" s="3">
        <f>C19+C20</f>
        <v>6.5</v>
      </c>
    </row>
    <row r="23" spans="2:6" x14ac:dyDescent="0.25">
      <c r="B23" t="s">
        <v>15</v>
      </c>
    </row>
    <row r="25" spans="2:6" ht="31.5" customHeight="1" x14ac:dyDescent="0.25">
      <c r="B25" s="24" t="s">
        <v>16</v>
      </c>
      <c r="C25" s="23"/>
      <c r="D25" s="23"/>
    </row>
    <row r="26" spans="2:6" ht="15.75" x14ac:dyDescent="0.25">
      <c r="B26" s="1"/>
    </row>
    <row r="27" spans="2:6" x14ac:dyDescent="0.25">
      <c r="B27" s="21" t="s">
        <v>17</v>
      </c>
      <c r="C27" s="22"/>
      <c r="D27" s="22"/>
    </row>
    <row r="28" spans="2:6" ht="15.75" x14ac:dyDescent="0.25">
      <c r="B28" s="1" t="s">
        <v>19</v>
      </c>
      <c r="C28" s="10">
        <v>350000</v>
      </c>
    </row>
    <row r="29" spans="2:6" ht="48.75" customHeight="1" x14ac:dyDescent="0.25">
      <c r="B29" s="21" t="s">
        <v>18</v>
      </c>
      <c r="C29" s="22"/>
      <c r="D29" s="22"/>
    </row>
    <row r="30" spans="2:6" ht="15.75" x14ac:dyDescent="0.25">
      <c r="B30" s="1"/>
    </row>
    <row r="31" spans="2:6" ht="31.5" customHeight="1" x14ac:dyDescent="0.25">
      <c r="B31" s="21" t="s">
        <v>20</v>
      </c>
      <c r="C31" s="22"/>
      <c r="D31" s="22"/>
      <c r="E31" s="22"/>
    </row>
    <row r="32" spans="2:6" ht="15.75" thickBot="1" x14ac:dyDescent="0.3"/>
    <row r="33" spans="2:5" ht="15.75" x14ac:dyDescent="0.25">
      <c r="B33" s="25" t="s">
        <v>21</v>
      </c>
      <c r="C33" s="27">
        <v>42614</v>
      </c>
      <c r="D33" s="7" t="s">
        <v>23</v>
      </c>
    </row>
    <row r="34" spans="2:5" ht="16.5" thickBot="1" x14ac:dyDescent="0.3">
      <c r="B34" s="26"/>
      <c r="C34" s="28"/>
      <c r="D34" s="8">
        <v>2016</v>
      </c>
    </row>
    <row r="35" spans="2:5" ht="16.5" thickBot="1" x14ac:dyDescent="0.3">
      <c r="B35" s="9" t="s">
        <v>24</v>
      </c>
      <c r="C35" s="11">
        <v>269000</v>
      </c>
      <c r="D35" s="11">
        <v>278000</v>
      </c>
    </row>
    <row r="36" spans="2:5" ht="16.5" thickBot="1" x14ac:dyDescent="0.3">
      <c r="B36" s="9" t="s">
        <v>25</v>
      </c>
      <c r="C36" s="11">
        <v>64048</v>
      </c>
      <c r="D36" s="11">
        <v>66190</v>
      </c>
    </row>
    <row r="37" spans="2:5" ht="16.5" thickBot="1" x14ac:dyDescent="0.3">
      <c r="B37" s="9" t="s">
        <v>26</v>
      </c>
      <c r="C37" s="13">
        <v>333048</v>
      </c>
      <c r="D37" s="13">
        <v>344190</v>
      </c>
    </row>
    <row r="39" spans="2:5" ht="49.5" customHeight="1" x14ac:dyDescent="0.25">
      <c r="B39" s="21" t="s">
        <v>38</v>
      </c>
      <c r="C39" s="21"/>
      <c r="D39" s="21"/>
      <c r="E39" s="21"/>
    </row>
    <row r="41" spans="2:5" ht="15.75" x14ac:dyDescent="0.25">
      <c r="B41" s="1" t="s">
        <v>40</v>
      </c>
      <c r="C41" s="10">
        <f>C28/30</f>
        <v>11666.666666666666</v>
      </c>
    </row>
    <row r="43" spans="2:5" ht="32.25" customHeight="1" x14ac:dyDescent="0.25">
      <c r="B43" s="5" t="s">
        <v>41</v>
      </c>
      <c r="C43" s="10">
        <f>((C35+D35)/2)/30</f>
        <v>9116.6666666666661</v>
      </c>
    </row>
    <row r="44" spans="2:5" ht="32.25" customHeight="1" x14ac:dyDescent="0.25">
      <c r="B44" s="5" t="s">
        <v>42</v>
      </c>
      <c r="C44" s="10">
        <f>((C36+D36)/2)/30</f>
        <v>2170.6333333333332</v>
      </c>
    </row>
    <row r="46" spans="2:5" x14ac:dyDescent="0.25">
      <c r="B46" t="s">
        <v>43</v>
      </c>
      <c r="C46" s="16">
        <f>SUM(C41:C44)</f>
        <v>22953.966666666667</v>
      </c>
    </row>
    <row r="48" spans="2:5" x14ac:dyDescent="0.25">
      <c r="B48" s="21" t="s">
        <v>31</v>
      </c>
      <c r="C48" s="22"/>
      <c r="D48" s="22"/>
    </row>
    <row r="49" spans="2:3" ht="15.75" x14ac:dyDescent="0.25">
      <c r="B49" s="1"/>
    </row>
    <row r="50" spans="2:3" ht="31.5" x14ac:dyDescent="0.25">
      <c r="B50" s="2" t="s">
        <v>44</v>
      </c>
      <c r="C50" s="16">
        <f>C21*C46</f>
        <v>149200.78333333333</v>
      </c>
    </row>
  </sheetData>
  <mergeCells count="9">
    <mergeCell ref="B39:E39"/>
    <mergeCell ref="B48:D48"/>
    <mergeCell ref="B17:D17"/>
    <mergeCell ref="B25:D25"/>
    <mergeCell ref="B27:D27"/>
    <mergeCell ref="B29:D29"/>
    <mergeCell ref="B31:E31"/>
    <mergeCell ref="B33:B34"/>
    <mergeCell ref="C33:C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7"/>
  <sheetViews>
    <sheetView topLeftCell="A25" workbookViewId="0">
      <selection activeCell="C21" sqref="C21"/>
    </sheetView>
  </sheetViews>
  <sheetFormatPr baseColWidth="10" defaultRowHeight="15" x14ac:dyDescent="0.25"/>
  <cols>
    <col min="1" max="1" width="4.85546875" customWidth="1"/>
    <col min="2" max="2" width="41" customWidth="1"/>
    <col min="4" max="4" width="11.5703125" customWidth="1"/>
  </cols>
  <sheetData>
    <row r="2" spans="2:3" x14ac:dyDescent="0.25">
      <c r="B2" s="3" t="s">
        <v>49</v>
      </c>
    </row>
    <row r="3" spans="2:3" x14ac:dyDescent="0.25">
      <c r="B3" t="s">
        <v>7</v>
      </c>
    </row>
    <row r="5" spans="2:3" x14ac:dyDescent="0.25">
      <c r="B5" t="s">
        <v>2</v>
      </c>
      <c r="C5" s="4">
        <v>42554</v>
      </c>
    </row>
    <row r="6" spans="2:3" x14ac:dyDescent="0.25">
      <c r="B6" t="s">
        <v>3</v>
      </c>
      <c r="C6" s="4">
        <v>42704</v>
      </c>
    </row>
    <row r="7" spans="2:3" x14ac:dyDescent="0.25">
      <c r="C7" s="4"/>
    </row>
    <row r="8" spans="2:3" x14ac:dyDescent="0.25">
      <c r="B8" t="s">
        <v>4</v>
      </c>
      <c r="C8" s="4"/>
    </row>
    <row r="9" spans="2:3" x14ac:dyDescent="0.25">
      <c r="B9" t="s">
        <v>5</v>
      </c>
      <c r="C9">
        <v>4</v>
      </c>
    </row>
    <row r="10" spans="2:3" x14ac:dyDescent="0.25">
      <c r="B10" t="s">
        <v>59</v>
      </c>
      <c r="C10">
        <v>27</v>
      </c>
    </row>
    <row r="12" spans="2:3" x14ac:dyDescent="0.25">
      <c r="B12" t="s">
        <v>6</v>
      </c>
    </row>
    <row r="13" spans="2:3" x14ac:dyDescent="0.25">
      <c r="B13" t="s">
        <v>8</v>
      </c>
      <c r="C13">
        <f>15/12</f>
        <v>1.25</v>
      </c>
    </row>
    <row r="14" spans="2:3" x14ac:dyDescent="0.25">
      <c r="B14" s="5" t="s">
        <v>9</v>
      </c>
      <c r="C14">
        <f>C13/30</f>
        <v>4.1666666666666664E-2</v>
      </c>
    </row>
    <row r="15" spans="2:3" ht="30.75" x14ac:dyDescent="0.25">
      <c r="B15" s="5" t="s">
        <v>50</v>
      </c>
      <c r="C15">
        <f>(C13*C9)+(C14*C10)</f>
        <v>6.125</v>
      </c>
    </row>
    <row r="16" spans="2:3" x14ac:dyDescent="0.25">
      <c r="B16" s="5"/>
    </row>
    <row r="17" spans="2:5" ht="59.25" customHeight="1" x14ac:dyDescent="0.25">
      <c r="B17" s="23" t="s">
        <v>55</v>
      </c>
      <c r="C17" s="23"/>
      <c r="D17" s="23"/>
    </row>
    <row r="18" spans="2:5" x14ac:dyDescent="0.25">
      <c r="B18" s="5"/>
    </row>
    <row r="19" spans="2:5" x14ac:dyDescent="0.25">
      <c r="B19" t="s">
        <v>12</v>
      </c>
      <c r="C19">
        <f>C15</f>
        <v>6.125</v>
      </c>
    </row>
    <row r="20" spans="2:5" x14ac:dyDescent="0.25">
      <c r="B20" t="s">
        <v>14</v>
      </c>
      <c r="C20">
        <v>5</v>
      </c>
    </row>
    <row r="21" spans="2:5" x14ac:dyDescent="0.25">
      <c r="B21" t="s">
        <v>13</v>
      </c>
      <c r="C21" s="3">
        <f>C19+C20</f>
        <v>11.125</v>
      </c>
    </row>
    <row r="23" spans="2:5" x14ac:dyDescent="0.25">
      <c r="B23" t="s">
        <v>15</v>
      </c>
    </row>
    <row r="25" spans="2:5" ht="31.5" customHeight="1" x14ac:dyDescent="0.25">
      <c r="B25" s="24" t="s">
        <v>16</v>
      </c>
      <c r="C25" s="23"/>
      <c r="D25" s="23"/>
    </row>
    <row r="26" spans="2:5" ht="15.75" x14ac:dyDescent="0.25">
      <c r="B26" s="1"/>
    </row>
    <row r="27" spans="2:5" x14ac:dyDescent="0.25">
      <c r="B27" s="21" t="s">
        <v>17</v>
      </c>
      <c r="C27" s="22"/>
      <c r="D27" s="22"/>
    </row>
    <row r="28" spans="2:5" ht="15.75" x14ac:dyDescent="0.25">
      <c r="B28" s="1" t="s">
        <v>19</v>
      </c>
      <c r="C28" s="10">
        <v>275000</v>
      </c>
    </row>
    <row r="29" spans="2:5" ht="48.75" customHeight="1" x14ac:dyDescent="0.25">
      <c r="B29" s="21" t="s">
        <v>18</v>
      </c>
      <c r="C29" s="22"/>
      <c r="D29" s="22"/>
    </row>
    <row r="30" spans="2:5" ht="15.75" x14ac:dyDescent="0.25">
      <c r="B30" s="1"/>
    </row>
    <row r="31" spans="2:5" ht="31.5" customHeight="1" x14ac:dyDescent="0.25">
      <c r="B31" s="21" t="s">
        <v>20</v>
      </c>
      <c r="C31" s="22"/>
      <c r="D31" s="22"/>
      <c r="E31" s="22"/>
    </row>
    <row r="32" spans="2:5" ht="15.75" thickBot="1" x14ac:dyDescent="0.3"/>
    <row r="33" spans="2:5" ht="32.25" thickBot="1" x14ac:dyDescent="0.3">
      <c r="B33" s="6" t="s">
        <v>21</v>
      </c>
      <c r="C33" s="17" t="s">
        <v>63</v>
      </c>
      <c r="D33" s="17" t="s">
        <v>64</v>
      </c>
      <c r="E33" s="17" t="s">
        <v>65</v>
      </c>
    </row>
    <row r="34" spans="2:5" ht="16.5" thickBot="1" x14ac:dyDescent="0.3">
      <c r="B34" s="18" t="s">
        <v>24</v>
      </c>
      <c r="C34" s="19">
        <v>269000</v>
      </c>
      <c r="D34" s="19">
        <v>278000</v>
      </c>
      <c r="E34" s="19">
        <v>245000</v>
      </c>
    </row>
    <row r="35" spans="2:5" ht="16.5" thickBot="1" x14ac:dyDescent="0.3">
      <c r="B35" s="9" t="s">
        <v>25</v>
      </c>
      <c r="C35" s="11">
        <f>C34/21*5</f>
        <v>64047.619047619046</v>
      </c>
      <c r="D35" s="11">
        <f>D34/21*5</f>
        <v>66190.476190476198</v>
      </c>
      <c r="E35" s="11">
        <f>E34/21*7</f>
        <v>81666.666666666657</v>
      </c>
    </row>
    <row r="36" spans="2:5" ht="16.5" thickBot="1" x14ac:dyDescent="0.3">
      <c r="B36" s="9" t="s">
        <v>26</v>
      </c>
      <c r="C36" s="13">
        <f>SUM(C34:C35)</f>
        <v>333047.61904761905</v>
      </c>
      <c r="D36" s="13">
        <f>SUM(D34:D35)</f>
        <v>344190.47619047621</v>
      </c>
      <c r="E36" s="13">
        <f>SUM(E34:E35)</f>
        <v>326666.66666666663</v>
      </c>
    </row>
    <row r="38" spans="2:5" ht="15.75" x14ac:dyDescent="0.25">
      <c r="B38" s="1" t="s">
        <v>40</v>
      </c>
      <c r="C38" s="10">
        <f>C28/30</f>
        <v>9166.6666666666661</v>
      </c>
    </row>
    <row r="40" spans="2:5" x14ac:dyDescent="0.25">
      <c r="B40" s="5" t="s">
        <v>51</v>
      </c>
      <c r="C40" s="10">
        <f>((C34+D34+E34)/3)/30</f>
        <v>8800</v>
      </c>
    </row>
    <row r="41" spans="2:5" x14ac:dyDescent="0.25">
      <c r="B41" s="5" t="s">
        <v>52</v>
      </c>
      <c r="C41" s="10">
        <f>((C35+D35+E35)/3)/30</f>
        <v>2354.4973544973545</v>
      </c>
    </row>
    <row r="43" spans="2:5" x14ac:dyDescent="0.25">
      <c r="B43" t="s">
        <v>43</v>
      </c>
      <c r="C43" s="16">
        <f>SUM(C38:C41)</f>
        <v>20321.164021164019</v>
      </c>
    </row>
    <row r="45" spans="2:5" x14ac:dyDescent="0.25">
      <c r="B45" s="21" t="s">
        <v>31</v>
      </c>
      <c r="C45" s="22"/>
      <c r="D45" s="22"/>
    </row>
    <row r="46" spans="2:5" ht="15.75" x14ac:dyDescent="0.25">
      <c r="B46" s="1"/>
    </row>
    <row r="47" spans="2:5" ht="15.75" x14ac:dyDescent="0.25">
      <c r="B47" s="2" t="s">
        <v>53</v>
      </c>
      <c r="C47" s="16">
        <f>C21*C43</f>
        <v>226072.94973544971</v>
      </c>
    </row>
  </sheetData>
  <mergeCells count="6">
    <mergeCell ref="B45:D45"/>
    <mergeCell ref="B17:D17"/>
    <mergeCell ref="B25:D25"/>
    <mergeCell ref="B27:D27"/>
    <mergeCell ref="B29:D29"/>
    <mergeCell ref="B31:E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7"/>
  <sheetViews>
    <sheetView tabSelected="1" workbookViewId="0">
      <selection activeCell="G12" sqref="G12"/>
    </sheetView>
  </sheetViews>
  <sheetFormatPr baseColWidth="10" defaultRowHeight="15" x14ac:dyDescent="0.25"/>
  <cols>
    <col min="1" max="1" width="4.85546875" customWidth="1"/>
    <col min="2" max="2" width="41" customWidth="1"/>
    <col min="4" max="4" width="11.5703125" customWidth="1"/>
  </cols>
  <sheetData>
    <row r="2" spans="2:3" x14ac:dyDescent="0.25">
      <c r="B2" s="3" t="s">
        <v>57</v>
      </c>
    </row>
    <row r="3" spans="2:3" x14ac:dyDescent="0.25">
      <c r="B3" t="s">
        <v>66</v>
      </c>
    </row>
    <row r="5" spans="2:3" x14ac:dyDescent="0.25">
      <c r="B5" t="s">
        <v>2</v>
      </c>
      <c r="C5" s="4">
        <v>42554</v>
      </c>
    </row>
    <row r="6" spans="2:3" x14ac:dyDescent="0.25">
      <c r="B6" t="s">
        <v>71</v>
      </c>
      <c r="C6" s="4">
        <v>42704</v>
      </c>
    </row>
    <row r="7" spans="2:3" x14ac:dyDescent="0.25">
      <c r="C7" s="4"/>
    </row>
    <row r="8" spans="2:3" x14ac:dyDescent="0.25">
      <c r="B8" t="s">
        <v>4</v>
      </c>
      <c r="C8" s="4"/>
    </row>
    <row r="9" spans="2:3" x14ac:dyDescent="0.25">
      <c r="B9" t="s">
        <v>67</v>
      </c>
      <c r="C9">
        <v>4</v>
      </c>
    </row>
    <row r="10" spans="2:3" x14ac:dyDescent="0.25">
      <c r="B10" t="s">
        <v>1</v>
      </c>
      <c r="C10">
        <v>27</v>
      </c>
    </row>
    <row r="12" spans="2:3" x14ac:dyDescent="0.25">
      <c r="B12" t="s">
        <v>72</v>
      </c>
    </row>
    <row r="13" spans="2:3" x14ac:dyDescent="0.25">
      <c r="B13" t="s">
        <v>68</v>
      </c>
      <c r="C13">
        <f>20/12</f>
        <v>1.6666666666666667</v>
      </c>
    </row>
    <row r="14" spans="2:3" x14ac:dyDescent="0.25">
      <c r="B14" s="5" t="s">
        <v>35</v>
      </c>
      <c r="C14">
        <f>C13/30</f>
        <v>5.5555555555555559E-2</v>
      </c>
    </row>
    <row r="15" spans="2:3" ht="30.75" x14ac:dyDescent="0.25">
      <c r="B15" s="5" t="s">
        <v>54</v>
      </c>
      <c r="C15">
        <f>(C13*C9)+(C14*C10)</f>
        <v>8.1666666666666679</v>
      </c>
    </row>
    <row r="17" spans="2:5" ht="59.25" customHeight="1" x14ac:dyDescent="0.25">
      <c r="B17" s="23" t="s">
        <v>70</v>
      </c>
      <c r="C17" s="23"/>
      <c r="D17" s="23"/>
    </row>
    <row r="19" spans="2:5" x14ac:dyDescent="0.25">
      <c r="B19" t="s">
        <v>12</v>
      </c>
      <c r="C19">
        <f>C15</f>
        <v>8.1666666666666679</v>
      </c>
    </row>
    <row r="20" spans="2:5" x14ac:dyDescent="0.25">
      <c r="B20" t="s">
        <v>14</v>
      </c>
      <c r="C20">
        <v>5</v>
      </c>
    </row>
    <row r="21" spans="2:5" x14ac:dyDescent="0.25">
      <c r="B21" t="s">
        <v>13</v>
      </c>
      <c r="C21" s="3">
        <f>C19+C20</f>
        <v>13.166666666666668</v>
      </c>
    </row>
    <row r="23" spans="2:5" x14ac:dyDescent="0.25">
      <c r="B23" t="s">
        <v>15</v>
      </c>
    </row>
    <row r="25" spans="2:5" ht="31.5" customHeight="1" x14ac:dyDescent="0.25">
      <c r="B25" s="24" t="s">
        <v>16</v>
      </c>
      <c r="C25" s="23"/>
      <c r="D25" s="23"/>
    </row>
    <row r="26" spans="2:5" ht="15.75" x14ac:dyDescent="0.25">
      <c r="B26" s="1"/>
    </row>
    <row r="27" spans="2:5" x14ac:dyDescent="0.25">
      <c r="B27" s="21" t="s">
        <v>17</v>
      </c>
      <c r="C27" s="22"/>
      <c r="D27" s="22"/>
    </row>
    <row r="28" spans="2:5" ht="15.75" x14ac:dyDescent="0.25">
      <c r="B28" s="1" t="s">
        <v>19</v>
      </c>
      <c r="C28" s="10">
        <v>280000</v>
      </c>
    </row>
    <row r="29" spans="2:5" ht="48.75" customHeight="1" x14ac:dyDescent="0.25">
      <c r="B29" s="21" t="s">
        <v>18</v>
      </c>
      <c r="C29" s="22"/>
      <c r="D29" s="22"/>
    </row>
    <row r="30" spans="2:5" ht="15.75" x14ac:dyDescent="0.25">
      <c r="B30" s="1"/>
    </row>
    <row r="31" spans="2:5" ht="31.5" customHeight="1" x14ac:dyDescent="0.25">
      <c r="B31" s="21" t="s">
        <v>20</v>
      </c>
      <c r="C31" s="22"/>
      <c r="D31" s="22"/>
      <c r="E31" s="22"/>
    </row>
    <row r="32" spans="2:5" ht="15.75" thickBot="1" x14ac:dyDescent="0.3"/>
    <row r="33" spans="2:5" ht="32.25" thickBot="1" x14ac:dyDescent="0.3">
      <c r="B33" s="6" t="s">
        <v>21</v>
      </c>
      <c r="C33" s="17" t="s">
        <v>63</v>
      </c>
      <c r="D33" s="17" t="s">
        <v>64</v>
      </c>
      <c r="E33" s="17" t="s">
        <v>65</v>
      </c>
    </row>
    <row r="34" spans="2:5" ht="16.5" thickBot="1" x14ac:dyDescent="0.3">
      <c r="B34" s="18" t="s">
        <v>24</v>
      </c>
      <c r="C34" s="19">
        <v>255000</v>
      </c>
      <c r="D34" s="19">
        <v>293000</v>
      </c>
      <c r="E34" s="19">
        <v>249000</v>
      </c>
    </row>
    <row r="35" spans="2:5" ht="16.5" thickBot="1" x14ac:dyDescent="0.3">
      <c r="B35" s="9" t="s">
        <v>25</v>
      </c>
      <c r="C35" s="11">
        <f>C34/21*5</f>
        <v>60714.285714285717</v>
      </c>
      <c r="D35" s="11">
        <f>D34/21*5</f>
        <v>69761.904761904763</v>
      </c>
      <c r="E35" s="11">
        <f>E34/21*7</f>
        <v>83000</v>
      </c>
    </row>
    <row r="36" spans="2:5" ht="16.5" thickBot="1" x14ac:dyDescent="0.3">
      <c r="B36" s="9" t="s">
        <v>26</v>
      </c>
      <c r="C36" s="13">
        <f>SUM(C34:C35)</f>
        <v>315714.28571428574</v>
      </c>
      <c r="D36" s="13">
        <f>SUM(D34:D35)</f>
        <v>362761.90476190473</v>
      </c>
      <c r="E36" s="13">
        <f>SUM(E34:E35)</f>
        <v>332000</v>
      </c>
    </row>
    <row r="38" spans="2:5" ht="15.75" x14ac:dyDescent="0.25">
      <c r="B38" s="1" t="s">
        <v>56</v>
      </c>
      <c r="C38" s="10">
        <f>C28/30</f>
        <v>9333.3333333333339</v>
      </c>
    </row>
    <row r="40" spans="2:5" x14ac:dyDescent="0.25">
      <c r="B40" s="5" t="s">
        <v>51</v>
      </c>
      <c r="C40" s="10">
        <f>((C34+D34+E34)/3)/30</f>
        <v>8855.5555555555566</v>
      </c>
    </row>
    <row r="41" spans="2:5" x14ac:dyDescent="0.25">
      <c r="B41" s="5" t="s">
        <v>52</v>
      </c>
      <c r="C41" s="10">
        <f>((C35+D35+E35)/3)/30</f>
        <v>2371.9576719576721</v>
      </c>
    </row>
    <row r="43" spans="2:5" x14ac:dyDescent="0.25">
      <c r="B43" t="s">
        <v>69</v>
      </c>
      <c r="C43" s="16">
        <f>SUM(C38:C41)</f>
        <v>20560.846560846563</v>
      </c>
    </row>
    <row r="45" spans="2:5" x14ac:dyDescent="0.25">
      <c r="B45" s="21" t="s">
        <v>31</v>
      </c>
      <c r="C45" s="22"/>
      <c r="D45" s="22"/>
    </row>
    <row r="46" spans="2:5" ht="15.75" x14ac:dyDescent="0.25">
      <c r="B46" s="1"/>
    </row>
    <row r="47" spans="2:5" ht="15.75" x14ac:dyDescent="0.25">
      <c r="B47" s="2" t="s">
        <v>53</v>
      </c>
      <c r="C47" s="16">
        <f>C21*C43</f>
        <v>270717.81305114646</v>
      </c>
    </row>
  </sheetData>
  <mergeCells count="6">
    <mergeCell ref="B45:D45"/>
    <mergeCell ref="B17:D17"/>
    <mergeCell ref="B25:D25"/>
    <mergeCell ref="B27:D27"/>
    <mergeCell ref="B29:D29"/>
    <mergeCell ref="B31:E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EJEMPLO 1</vt:lpstr>
      <vt:lpstr>EJEMPLO 2</vt:lpstr>
      <vt:lpstr>EJEMPLO 3</vt:lpstr>
      <vt:lpstr>ejemplo 4</vt:lpstr>
      <vt:lpstr>EJEMPLO 5</vt:lpstr>
      <vt:lpstr>EJEMPLO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dc:creator>
  <cp:lastModifiedBy>Usuario</cp:lastModifiedBy>
  <dcterms:created xsi:type="dcterms:W3CDTF">2015-12-06T18:39:53Z</dcterms:created>
  <dcterms:modified xsi:type="dcterms:W3CDTF">2016-08-22T18:30:04Z</dcterms:modified>
</cp:coreProperties>
</file>