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 Computacion\Desktop\2018\NorLab febrero 2018\MODULO II\MODULO II JORNADA DE TRABAJO\RECURSO DE PROFUNDIZACIÓN\"/>
    </mc:Choice>
  </mc:AlternateContent>
  <bookViews>
    <workbookView xWindow="0" yWindow="0" windowWidth="20400" windowHeight="7755"/>
  </bookViews>
  <sheets>
    <sheet name="Hoja1" sheetId="1" r:id="rId1"/>
    <sheet name="Hoja3" sheetId="3" r:id="rId2"/>
  </sheets>
  <calcPr calcId="152511"/>
</workbook>
</file>

<file path=xl/calcChain.xml><?xml version="1.0" encoding="utf-8"?>
<calcChain xmlns="http://schemas.openxmlformats.org/spreadsheetml/2006/main">
  <c r="D77" i="1" l="1"/>
  <c r="F74" i="1" s="1"/>
  <c r="H20" i="1"/>
  <c r="F20" i="3"/>
  <c r="E20" i="3"/>
  <c r="E17" i="3"/>
  <c r="D4" i="3"/>
  <c r="D6" i="3" s="1"/>
  <c r="E18" i="3" s="1"/>
  <c r="F18" i="3" s="1"/>
  <c r="D3" i="3"/>
  <c r="D61" i="1"/>
  <c r="D63" i="1" s="1"/>
  <c r="E73" i="1" s="1"/>
  <c r="F73" i="1" s="1"/>
  <c r="D60" i="1"/>
  <c r="E70" i="1" s="1"/>
  <c r="F70" i="1" s="1"/>
  <c r="D42" i="1"/>
  <c r="D44" i="1" s="1"/>
  <c r="E54" i="1" s="1"/>
  <c r="F54" i="1" s="1"/>
  <c r="D41" i="1"/>
  <c r="E51" i="1" s="1"/>
  <c r="F51" i="1" s="1"/>
  <c r="F36" i="1"/>
  <c r="F35" i="1"/>
  <c r="F28" i="1"/>
  <c r="G34" i="1"/>
  <c r="F33" i="1"/>
  <c r="F32" i="1"/>
  <c r="F31" i="1"/>
  <c r="F30" i="1"/>
  <c r="F29" i="1"/>
  <c r="F26" i="1"/>
  <c r="F25" i="1"/>
  <c r="F24" i="1"/>
  <c r="F23" i="1"/>
  <c r="F22" i="1"/>
  <c r="G27" i="1"/>
  <c r="F18" i="1"/>
  <c r="F17" i="1"/>
  <c r="F16" i="1"/>
  <c r="F15" i="1"/>
  <c r="F20" i="1" s="1"/>
  <c r="F14" i="1"/>
  <c r="G20" i="1"/>
  <c r="F12" i="1"/>
  <c r="F11" i="1"/>
  <c r="F13" i="1"/>
  <c r="G13" i="1"/>
  <c r="D43" i="1" l="1"/>
  <c r="E53" i="1" s="1"/>
  <c r="F53" i="1" s="1"/>
  <c r="E55" i="1"/>
  <c r="F55" i="1" s="1"/>
  <c r="E52" i="1"/>
  <c r="F52" i="1" s="1"/>
  <c r="D62" i="1"/>
  <c r="E72" i="1" s="1"/>
  <c r="F72" i="1" s="1"/>
  <c r="D5" i="3"/>
  <c r="F17" i="3"/>
  <c r="E21" i="3" s="1"/>
  <c r="E71" i="1"/>
  <c r="F71" i="1" s="1"/>
  <c r="E74" i="1"/>
  <c r="F75" i="1" s="1"/>
  <c r="F34" i="1"/>
  <c r="H34" i="1" s="1"/>
  <c r="F27" i="1"/>
  <c r="H27" i="1" s="1"/>
  <c r="H13" i="1"/>
  <c r="F56" i="1" l="1"/>
  <c r="F22" i="3"/>
</calcChain>
</file>

<file path=xl/comments1.xml><?xml version="1.0" encoding="utf-8"?>
<comments xmlns="http://schemas.openxmlformats.org/spreadsheetml/2006/main">
  <authors>
    <author>ROBINSON ZEPEDA GOMEZ</author>
  </authors>
  <commentList>
    <comment ref="H13" authorId="0" shapeId="0">
      <text>
        <r>
          <rPr>
            <b/>
            <sz val="9"/>
            <color indexed="81"/>
            <rFont val="Tahoma"/>
            <charset val="1"/>
          </rPr>
          <t>Al realizar la sumatoria se debe tener en consideración lo señalado por la Dirección del Trabajo en Ordinarios: 
Ordinario Nº 1083, de fecha 06.03.2015: "Para determinar las horas extraordinarias el empleador debe, al término de cada semana, sumar en el registro de control de asistencia que lleve las horas laboradas y consignar el resultado en el mismo registro, firmando el trabajador en señal de conformidad.
Ahora bien, si la suma señalada arroja un monto superior a la jornada pactada, el exceso serán horas extraordinarias que deberán pagarse con el recargo legal en la oportunidad en que se paguen las remuneraciones, por el contrario, si la suma da un monto inferior a las 45 horas o de la jornada pactada si es menor, entonces el dependiente no habrá cumplido su obligación contractual pudiendo el empleador descontar las horas que faltaron para cumplir la jornada ordinaria convenida, descuento que efectuará al momento de pagar las remuneraciones"
Ordinario Nº 0403, de fecha 27.01.2015: Para determinar las horas extraordinarias el empleador debe, al término de cada semana, sumar en el registro de control de asistencia que lleve las horas laboradas y consignar el resultado en el mismo registro, firmando el trabajador en señal de conformidad. Si la suma arroja un monto superior a la jornada pactada, el exceso serán horas extraordinarias que deberán pagarse con el recargo legal en la oportunidad en que se paguen las remuneraciones, por el contrario, si la suma da un monto inferior a las 45 horas o de la jornada pactada si es menor, entonces el dependiente no habrá cumplido su obligación contractual pudiendo el empleador descontar las horas que faltaron para cumplir la jornada ordinaria convenida, descuento que efectuará al momento de pagar las remuneraciones.</t>
        </r>
        <r>
          <rPr>
            <sz val="9"/>
            <color indexed="81"/>
            <rFont val="Tahoma"/>
            <charset val="1"/>
          </rPr>
          <t xml:space="preserve">
</t>
        </r>
      </text>
    </comment>
    <comment ref="H20" authorId="0" shapeId="0">
      <text>
        <r>
          <rPr>
            <b/>
            <sz val="9"/>
            <color indexed="81"/>
            <rFont val="Tahoma"/>
            <charset val="1"/>
          </rPr>
          <t>Al realizar la sumatoria se debe tener en consideración lo señalado por la Dirección del Trabajo en Ordinarios: 
Ordinario Nº 1083, de fecha 06.03.2015: "Para determinar las horas extraordinarias el empleador debe, al término de cada semana, sumar en el registro de control de asistencia que lleve las horas laboradas y consignar el resultado en el mismo registro, firmando el trabajador en señal de conformidad.
Ahora bien, si la suma señalada arroja un monto superior a la jornada pactada, el exceso serán horas extraordinarias que deberán pagarse con el recargo legal en la oportunidad en que se paguen las remuneraciones, por el contrario, si la suma da un monto inferior a las 45 horas o de la jornada pactada si es menor, entonces el dependiente no habrá cumplido su obligación contractual pudiendo el empleador descontar las horas que faltaron para cumplir la jornada ordinaria convenida, descuento que efectuará al momento de pagar las remuneraciones"
Ordinario Nº 0403, de fecha 27.01.2015: Para determinar las horas extraordinarias el empleador debe, al término de cada semana, sumar en el registro de control de asistencia que lleve las horas laboradas y consignar el resultado en el mismo registro, firmando el trabajador en señal de conformidad. Si la suma arroja un monto superior a la jornada pactada, el exceso serán horas extraordinarias que deberán pagarse con el recargo legal en la oportunidad en que se paguen las remuneraciones, por el contrario, si la suma da un monto inferior a las 45 horas o de la jornada pactada si es menor, entonces el dependiente no habrá cumplido su obligación contractual pudiendo el empleador descontar las horas que faltaron para cumplir la jornada ordinaria convenida, descuento que efectuará al momento de pagar las remuneraciones.</t>
        </r>
      </text>
    </comment>
    <comment ref="F74" authorId="0" shapeId="0">
      <text>
        <r>
          <rPr>
            <b/>
            <sz val="9"/>
            <color indexed="81"/>
            <rFont val="Tahoma"/>
            <charset val="1"/>
          </rPr>
          <t>De Acuerdo a lo señalado por la Dirección del Trabajo, el tope de gratificacion se reduce proporcionalmete en el caso de licencias medicas</t>
        </r>
      </text>
    </comment>
  </commentList>
</comments>
</file>

<file path=xl/sharedStrings.xml><?xml version="1.0" encoding="utf-8"?>
<sst xmlns="http://schemas.openxmlformats.org/spreadsheetml/2006/main" count="105" uniqueCount="48">
  <si>
    <t>HORA ENTRADA</t>
  </si>
  <si>
    <t>HORAS ORDINARIAS</t>
  </si>
  <si>
    <t>HORAS TRABAJADAS</t>
  </si>
  <si>
    <t>HORAS EXTRAS</t>
  </si>
  <si>
    <t>HORA   SALIDA</t>
  </si>
  <si>
    <t>DESCANSO</t>
  </si>
  <si>
    <t>DÍA</t>
  </si>
  <si>
    <t>LUNES</t>
  </si>
  <si>
    <t>MARTES</t>
  </si>
  <si>
    <t>MIÉRCOLES</t>
  </si>
  <si>
    <t>JUEVES</t>
  </si>
  <si>
    <t>VIERNES</t>
  </si>
  <si>
    <t>SÁBADO</t>
  </si>
  <si>
    <t>DOMINGO</t>
  </si>
  <si>
    <t>FERIADO</t>
  </si>
  <si>
    <t>LICENCIA</t>
  </si>
  <si>
    <t>AUSENCIA</t>
  </si>
  <si>
    <t>INJUSTIFICADA</t>
  </si>
  <si>
    <t>SUELDO MENSUAL</t>
  </si>
  <si>
    <t>VALOR DIA</t>
  </si>
  <si>
    <t>VALOR HORA</t>
  </si>
  <si>
    <t>VALOS MINUTO</t>
  </si>
  <si>
    <t>CONCEPTO</t>
  </si>
  <si>
    <t>VALOR UNITARIO</t>
  </si>
  <si>
    <t>TOTAL</t>
  </si>
  <si>
    <t>SUELDO</t>
  </si>
  <si>
    <t>GRATIFICACION</t>
  </si>
  <si>
    <t>TOTAL IMPONIBLE</t>
  </si>
  <si>
    <t>TOPE GRATIFICACION</t>
  </si>
  <si>
    <t>REM VARIABLE</t>
  </si>
  <si>
    <t>DIAS LABORALES</t>
  </si>
  <si>
    <t>AUSENCIAS INJUSTIFICADAS</t>
  </si>
  <si>
    <t>DOMINGOS Y FESTIVOS</t>
  </si>
  <si>
    <t>REMUNERACION VARIABLE</t>
  </si>
  <si>
    <t xml:space="preserve"> OCTUBRE 2017</t>
  </si>
  <si>
    <t>ATRASOS HORAS</t>
  </si>
  <si>
    <t>ATRASOS MINUTOS</t>
  </si>
  <si>
    <t>JORNADA 45 HORAS SEMANALES DISTRIBUIDAS DE LUNES A SÁBADO</t>
  </si>
  <si>
    <t>SI EL TRABAJADOR ADEMÁS PERCIBE GRATIFICACIÓN EN BASE AL 25% DE LA REMUNERACIÓN MENSUAL CON TOPE EN LA DOCEAVA PARTE DE 4,75 IMM</t>
  </si>
  <si>
    <t>PERMISO SIN GOCE DE REMUNERACIÓN</t>
  </si>
  <si>
    <t>GRATIFICACIÓN</t>
  </si>
  <si>
    <t>LA LIQUIDACION DE REMUNERACIÓN SERÍA ENTONCES</t>
  </si>
  <si>
    <t>SE PROPORCIONÓ TOPE DE GRATIFICACIÓN A LOS DIAS LABORADOS 26 DIAS</t>
  </si>
  <si>
    <t>JORNADA 45 HORAS SEMANLES DE LUNES A SÁBADO</t>
  </si>
  <si>
    <t>EN EL MES DE MAYO DE 2016 LA LIQUIDACIÓN DE REMUNERACIÓN SERIA ENTONCES</t>
  </si>
  <si>
    <t>SEMANA CORRIDA</t>
  </si>
  <si>
    <t>LA LIQUIDACIÓN DE REMUNERACIÓN SERÍA ENTONCES</t>
  </si>
  <si>
    <t>HORARIO DE 8:00 HORAS A 16:00 HORAS CON 1/2 HORA DE COLACIÓN NO IMPUTABLE A LA JORNADA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</si>
</sst>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5"/>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9"/>
      <color indexed="81"/>
      <name val="Tahoma"/>
      <charset val="1"/>
    </font>
    <font>
      <b/>
      <sz val="9"/>
      <color indexed="81"/>
      <name val="Tahoma"/>
      <charset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20" fontId="0" fillId="2" borderId="1" xfId="0" applyNumberFormat="1" applyFill="1" applyBorder="1" applyAlignment="1">
      <alignment horizontal="center"/>
    </xf>
    <xf numFmtId="20" fontId="0" fillId="2" borderId="1" xfId="0" applyNumberFormat="1" applyFill="1" applyBorder="1"/>
    <xf numFmtId="0" fontId="0" fillId="2" borderId="1" xfId="0" applyFill="1" applyBorder="1"/>
    <xf numFmtId="0" fontId="0" fillId="0" borderId="1" xfId="0" applyFill="1" applyBorder="1" applyAlignment="1">
      <alignment horizontal="center"/>
    </xf>
    <xf numFmtId="20" fontId="0" fillId="3" borderId="1" xfId="0" applyNumberFormat="1" applyFill="1" applyBorder="1"/>
    <xf numFmtId="0" fontId="0" fillId="2" borderId="0" xfId="0" applyFill="1"/>
    <xf numFmtId="20" fontId="0" fillId="2" borderId="3" xfId="0" applyNumberFormat="1" applyFill="1" applyBorder="1" applyAlignment="1">
      <alignment horizontal="center"/>
    </xf>
    <xf numFmtId="0" fontId="0" fillId="0" borderId="0" xfId="0" applyFill="1"/>
    <xf numFmtId="17" fontId="1" fillId="0" borderId="0" xfId="0" applyNumberFormat="1" applyFont="1" applyFill="1"/>
    <xf numFmtId="0" fontId="0" fillId="0" borderId="2" xfId="0" applyFill="1" applyBorder="1" applyAlignment="1">
      <alignment horizontal="center" wrapText="1"/>
    </xf>
    <xf numFmtId="0" fontId="0" fillId="0" borderId="3" xfId="0" applyFill="1" applyBorder="1" applyAlignment="1">
      <alignment horizontal="center"/>
    </xf>
    <xf numFmtId="20" fontId="0" fillId="0" borderId="1" xfId="0" applyNumberFormat="1" applyFill="1" applyBorder="1"/>
    <xf numFmtId="0" fontId="0" fillId="0" borderId="3" xfId="0" applyFill="1" applyBorder="1"/>
    <xf numFmtId="20" fontId="0" fillId="0" borderId="1" xfId="0" applyNumberFormat="1" applyFill="1" applyBorder="1" applyAlignment="1">
      <alignment horizontal="center"/>
    </xf>
    <xf numFmtId="0" fontId="0" fillId="0" borderId="1" xfId="0" applyFill="1" applyBorder="1"/>
    <xf numFmtId="1" fontId="0" fillId="0" borderId="1" xfId="0" applyNumberFormat="1" applyFill="1" applyBorder="1"/>
    <xf numFmtId="0" fontId="2" fillId="0" borderId="1" xfId="0" applyFont="1" applyFill="1" applyBorder="1" applyAlignment="1">
      <alignment horizontal="center"/>
    </xf>
    <xf numFmtId="20" fontId="2" fillId="0" borderId="1" xfId="0" applyNumberFormat="1" applyFont="1" applyFill="1" applyBorder="1" applyAlignment="1">
      <alignment horizontal="center"/>
    </xf>
    <xf numFmtId="20" fontId="2" fillId="0" borderId="1" xfId="0" applyNumberFormat="1" applyFont="1" applyFill="1" applyBorder="1"/>
    <xf numFmtId="0" fontId="2" fillId="0" borderId="1" xfId="0" applyFont="1" applyFill="1" applyBorder="1"/>
    <xf numFmtId="46" fontId="0" fillId="3" borderId="1" xfId="0" applyNumberFormat="1" applyFill="1" applyBorder="1"/>
    <xf numFmtId="20" fontId="0" fillId="0" borderId="0" xfId="0" applyNumberFormat="1" applyFill="1"/>
    <xf numFmtId="20" fontId="0" fillId="2" borderId="1" xfId="0" applyNumberFormat="1" applyFill="1" applyBorder="1" applyAlignment="1">
      <alignment horizontal="left"/>
    </xf>
    <xf numFmtId="3" fontId="0" fillId="0" borderId="0" xfId="0" applyNumberFormat="1" applyFill="1" applyBorder="1" applyAlignment="1">
      <alignment horizontal="center"/>
    </xf>
    <xf numFmtId="0" fontId="0" fillId="0" borderId="0" xfId="0" applyFill="1" applyBorder="1" applyAlignment="1">
      <alignment horizontal="left"/>
    </xf>
    <xf numFmtId="0" fontId="0" fillId="0" borderId="0" xfId="0" applyFill="1" applyAlignment="1">
      <alignment horizontal="left"/>
    </xf>
    <xf numFmtId="4" fontId="0" fillId="0" borderId="0" xfId="0" applyNumberFormat="1" applyFill="1"/>
    <xf numFmtId="0" fontId="3" fillId="0" borderId="1" xfId="0" applyFont="1" applyFill="1" applyBorder="1" applyAlignment="1">
      <alignment horizontal="center" wrapText="1"/>
    </xf>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0" fillId="0" borderId="1" xfId="0" applyFill="1" applyBorder="1" applyAlignment="1"/>
    <xf numFmtId="4" fontId="0" fillId="0" borderId="1" xfId="0" applyNumberFormat="1" applyFill="1" applyBorder="1"/>
    <xf numFmtId="3" fontId="0" fillId="0" borderId="0" xfId="0" applyNumberFormat="1" applyFill="1" applyBorder="1" applyAlignment="1">
      <alignment horizontal="right"/>
    </xf>
    <xf numFmtId="3" fontId="0" fillId="0" borderId="1" xfId="0" applyNumberFormat="1" applyFill="1" applyBorder="1" applyAlignment="1">
      <alignment horizontal="right"/>
    </xf>
    <xf numFmtId="3" fontId="2" fillId="0" borderId="1" xfId="0" applyNumberFormat="1" applyFont="1" applyFill="1" applyBorder="1" applyAlignment="1">
      <alignment horizontal="right"/>
    </xf>
    <xf numFmtId="3" fontId="4" fillId="0" borderId="1" xfId="0" applyNumberFormat="1" applyFont="1" applyFill="1" applyBorder="1"/>
    <xf numFmtId="3" fontId="3" fillId="0" borderId="1" xfId="0" applyNumberFormat="1" applyFont="1" applyFill="1" applyBorder="1"/>
    <xf numFmtId="0" fontId="0" fillId="0" borderId="1" xfId="0" applyFill="1" applyBorder="1" applyAlignment="1"/>
    <xf numFmtId="0" fontId="0" fillId="0" borderId="0" xfId="0" applyFill="1" applyAlignment="1">
      <alignment horizontal="left" wrapText="1"/>
    </xf>
    <xf numFmtId="0" fontId="0" fillId="0" borderId="0" xfId="0" applyAlignment="1">
      <alignment wrapText="1"/>
    </xf>
    <xf numFmtId="0" fontId="3" fillId="0" borderId="1" xfId="0" applyFont="1" applyFill="1" applyBorder="1" applyAlignment="1">
      <alignment horizontal="center" wrapText="1"/>
    </xf>
    <xf numFmtId="0" fontId="3" fillId="0" borderId="4" xfId="0" applyFont="1" applyFill="1" applyBorder="1" applyAlignment="1">
      <alignment horizontal="center"/>
    </xf>
    <xf numFmtId="0" fontId="3" fillId="0" borderId="6" xfId="0" applyFont="1" applyFill="1" applyBorder="1" applyAlignment="1">
      <alignment horizontal="center"/>
    </xf>
    <xf numFmtId="0" fontId="3" fillId="0" borderId="5" xfId="0" applyFont="1" applyFill="1" applyBorder="1" applyAlignment="1">
      <alignment horizontal="center"/>
    </xf>
    <xf numFmtId="0" fontId="0" fillId="0" borderId="4" xfId="0" applyFill="1" applyBorder="1" applyAlignment="1"/>
    <xf numFmtId="0" fontId="0" fillId="0" borderId="5" xfId="0" applyFill="1" applyBorder="1" applyAlignment="1"/>
    <xf numFmtId="0" fontId="3" fillId="0" borderId="0" xfId="0" applyFon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I78"/>
  <sheetViews>
    <sheetView showGridLines="0" tabSelected="1" workbookViewId="0">
      <selection activeCell="B4" sqref="B4"/>
    </sheetView>
  </sheetViews>
  <sheetFormatPr baseColWidth="10" defaultRowHeight="15" x14ac:dyDescent="0.25"/>
  <cols>
    <col min="1" max="1" width="4.28515625" style="8" customWidth="1"/>
    <col min="2" max="2" width="11.42578125" style="8"/>
    <col min="3" max="3" width="9.140625" style="8" customWidth="1"/>
    <col min="4" max="8" width="12.7109375" style="8" customWidth="1"/>
    <col min="9" max="16384" width="11.42578125" style="8"/>
  </cols>
  <sheetData>
    <row r="2" spans="2:9" x14ac:dyDescent="0.25">
      <c r="B2" s="47" t="s">
        <v>37</v>
      </c>
      <c r="C2" s="47"/>
      <c r="D2" s="47"/>
      <c r="E2" s="47"/>
      <c r="F2" s="47"/>
      <c r="G2" s="47"/>
      <c r="H2" s="47"/>
      <c r="I2" s="47"/>
    </row>
    <row r="3" spans="2:9" x14ac:dyDescent="0.25">
      <c r="B3" s="47" t="s">
        <v>47</v>
      </c>
      <c r="C3" s="47"/>
      <c r="D3" s="47"/>
      <c r="E3" s="47"/>
      <c r="F3" s="47"/>
      <c r="G3" s="47"/>
      <c r="H3" s="47"/>
      <c r="I3" s="47"/>
    </row>
    <row r="4" spans="2:9" x14ac:dyDescent="0.25">
      <c r="B4" s="47"/>
      <c r="C4" s="47"/>
      <c r="D4" s="47"/>
      <c r="E4" s="47"/>
      <c r="F4" s="47"/>
      <c r="G4" s="47"/>
      <c r="H4" s="47"/>
      <c r="I4" s="47"/>
    </row>
    <row r="5" spans="2:9" ht="20.25" thickBot="1" x14ac:dyDescent="0.35">
      <c r="D5" s="9" t="s">
        <v>34</v>
      </c>
    </row>
    <row r="6" spans="2:9" ht="30.75" thickBot="1" x14ac:dyDescent="0.3">
      <c r="C6" s="10" t="s">
        <v>6</v>
      </c>
      <c r="D6" s="10" t="s">
        <v>0</v>
      </c>
      <c r="E6" s="10" t="s">
        <v>4</v>
      </c>
      <c r="F6" s="10" t="s">
        <v>2</v>
      </c>
      <c r="G6" s="10" t="s">
        <v>1</v>
      </c>
      <c r="H6" s="10" t="s">
        <v>3</v>
      </c>
    </row>
    <row r="7" spans="2:9" x14ac:dyDescent="0.25">
      <c r="B7" s="4" t="s">
        <v>7</v>
      </c>
      <c r="C7" s="11">
        <v>1</v>
      </c>
      <c r="D7" s="7" t="s">
        <v>15</v>
      </c>
      <c r="E7" s="7"/>
      <c r="F7" s="2"/>
      <c r="G7" s="2"/>
      <c r="H7" s="13"/>
    </row>
    <row r="8" spans="2:9" x14ac:dyDescent="0.25">
      <c r="B8" s="4" t="s">
        <v>8</v>
      </c>
      <c r="C8" s="4">
        <v>2</v>
      </c>
      <c r="D8" s="7" t="s">
        <v>15</v>
      </c>
      <c r="E8" s="1"/>
      <c r="F8" s="2"/>
      <c r="G8" s="2"/>
      <c r="H8" s="15"/>
    </row>
    <row r="9" spans="2:9" x14ac:dyDescent="0.25">
      <c r="B9" s="4" t="s">
        <v>9</v>
      </c>
      <c r="C9" s="4">
        <v>3</v>
      </c>
      <c r="D9" s="1" t="s">
        <v>15</v>
      </c>
      <c r="E9" s="1"/>
      <c r="F9" s="2"/>
      <c r="G9" s="2"/>
      <c r="H9" s="15"/>
    </row>
    <row r="10" spans="2:9" x14ac:dyDescent="0.25">
      <c r="B10" s="4" t="s">
        <v>10</v>
      </c>
      <c r="C10" s="11">
        <v>4</v>
      </c>
      <c r="D10" s="1" t="s">
        <v>15</v>
      </c>
      <c r="E10" s="1"/>
      <c r="F10" s="2"/>
      <c r="G10" s="2"/>
      <c r="H10" s="15"/>
    </row>
    <row r="11" spans="2:9" x14ac:dyDescent="0.25">
      <c r="B11" s="4" t="s">
        <v>11</v>
      </c>
      <c r="C11" s="4">
        <v>5</v>
      </c>
      <c r="D11" s="14">
        <v>0.33333333333333331</v>
      </c>
      <c r="E11" s="14">
        <v>0.66666666666666663</v>
      </c>
      <c r="F11" s="5">
        <f>E11-D11-I11</f>
        <v>0.3125</v>
      </c>
      <c r="G11" s="12">
        <v>0.3125</v>
      </c>
      <c r="H11" s="15"/>
      <c r="I11" s="22">
        <v>2.0833333333333332E-2</v>
      </c>
    </row>
    <row r="12" spans="2:9" x14ac:dyDescent="0.25">
      <c r="B12" s="4" t="s">
        <v>12</v>
      </c>
      <c r="C12" s="4">
        <v>6</v>
      </c>
      <c r="D12" s="14">
        <v>0.33333333333333331</v>
      </c>
      <c r="E12" s="14">
        <v>0.6875</v>
      </c>
      <c r="F12" s="5">
        <f>E12-D12-I12</f>
        <v>0.33333333333333337</v>
      </c>
      <c r="G12" s="12">
        <v>0.3125</v>
      </c>
      <c r="H12" s="15"/>
      <c r="I12" s="22">
        <v>2.0833333333333332E-2</v>
      </c>
    </row>
    <row r="13" spans="2:9" x14ac:dyDescent="0.25">
      <c r="B13" s="17" t="s">
        <v>13</v>
      </c>
      <c r="C13" s="11">
        <v>7</v>
      </c>
      <c r="D13" s="14" t="s">
        <v>5</v>
      </c>
      <c r="E13" s="14"/>
      <c r="F13" s="21">
        <f>SUM(F7:F12)</f>
        <v>0.64583333333333337</v>
      </c>
      <c r="G13" s="21">
        <f>SUM(G7:G12)</f>
        <v>0.625</v>
      </c>
      <c r="H13" s="12">
        <f>F13-G13</f>
        <v>2.083333333333337E-2</v>
      </c>
    </row>
    <row r="14" spans="2:9" x14ac:dyDescent="0.25">
      <c r="B14" s="4" t="s">
        <v>7</v>
      </c>
      <c r="C14" s="4">
        <v>8</v>
      </c>
      <c r="D14" s="14">
        <v>0.3125</v>
      </c>
      <c r="E14" s="14">
        <v>0.66666666666666663</v>
      </c>
      <c r="F14" s="5">
        <f t="shared" ref="F14:F18" si="0">E14-D14-I14</f>
        <v>0.33333333333333331</v>
      </c>
      <c r="G14" s="12">
        <v>0.3125</v>
      </c>
      <c r="H14" s="15"/>
      <c r="I14" s="22">
        <v>2.0833333333333332E-2</v>
      </c>
    </row>
    <row r="15" spans="2:9" x14ac:dyDescent="0.25">
      <c r="B15" s="4" t="s">
        <v>8</v>
      </c>
      <c r="C15" s="4">
        <v>9</v>
      </c>
      <c r="D15" s="14">
        <v>0.33333333333333331</v>
      </c>
      <c r="E15" s="14">
        <v>0.65972222222222221</v>
      </c>
      <c r="F15" s="5">
        <f t="shared" si="0"/>
        <v>0.30555555555555558</v>
      </c>
      <c r="G15" s="12">
        <v>0.3125</v>
      </c>
      <c r="H15" s="15"/>
      <c r="I15" s="22">
        <v>2.0833333333333332E-2</v>
      </c>
    </row>
    <row r="16" spans="2:9" x14ac:dyDescent="0.25">
      <c r="B16" s="4" t="s">
        <v>9</v>
      </c>
      <c r="C16" s="11">
        <v>10</v>
      </c>
      <c r="D16" s="14">
        <v>0.34375</v>
      </c>
      <c r="E16" s="14">
        <v>0.66666666666666663</v>
      </c>
      <c r="F16" s="5">
        <f t="shared" si="0"/>
        <v>0.30208333333333331</v>
      </c>
      <c r="G16" s="12">
        <v>0.3125</v>
      </c>
      <c r="H16" s="15"/>
      <c r="I16" s="22">
        <v>2.0833333333333332E-2</v>
      </c>
    </row>
    <row r="17" spans="2:9" x14ac:dyDescent="0.25">
      <c r="B17" s="4" t="s">
        <v>10</v>
      </c>
      <c r="C17" s="4">
        <v>11</v>
      </c>
      <c r="D17" s="14">
        <v>0.3125</v>
      </c>
      <c r="E17" s="14">
        <v>0.67013888888888884</v>
      </c>
      <c r="F17" s="5">
        <f t="shared" si="0"/>
        <v>0.33680555555555552</v>
      </c>
      <c r="G17" s="12">
        <v>0.3125</v>
      </c>
      <c r="H17" s="15"/>
      <c r="I17" s="22">
        <v>2.0833333333333332E-2</v>
      </c>
    </row>
    <row r="18" spans="2:9" x14ac:dyDescent="0.25">
      <c r="B18" s="4" t="s">
        <v>11</v>
      </c>
      <c r="C18" s="4">
        <v>12</v>
      </c>
      <c r="D18" s="14">
        <v>0.29166666666666669</v>
      </c>
      <c r="E18" s="14">
        <v>0.70833333333333337</v>
      </c>
      <c r="F18" s="5">
        <f t="shared" si="0"/>
        <v>0.39583333333333337</v>
      </c>
      <c r="G18" s="12">
        <v>0.3125</v>
      </c>
      <c r="H18" s="15"/>
      <c r="I18" s="22">
        <v>2.0833333333333332E-2</v>
      </c>
    </row>
    <row r="19" spans="2:9" x14ac:dyDescent="0.25">
      <c r="B19" s="4" t="s">
        <v>12</v>
      </c>
      <c r="C19" s="11">
        <v>13</v>
      </c>
      <c r="D19" s="1" t="s">
        <v>16</v>
      </c>
      <c r="E19" s="23" t="s">
        <v>17</v>
      </c>
      <c r="F19" s="2"/>
      <c r="G19" s="2">
        <v>0.3125</v>
      </c>
      <c r="H19" s="3"/>
    </row>
    <row r="20" spans="2:9" x14ac:dyDescent="0.25">
      <c r="B20" s="17" t="s">
        <v>13</v>
      </c>
      <c r="C20" s="4">
        <v>14</v>
      </c>
      <c r="D20" s="14"/>
      <c r="E20" s="14"/>
      <c r="F20" s="21">
        <f>SUM(F14:F19)</f>
        <v>1.6736111111111112</v>
      </c>
      <c r="G20" s="21">
        <f>SUM(G14:G19)</f>
        <v>1.875</v>
      </c>
      <c r="H20" s="19">
        <f>(-F20+G20)</f>
        <v>0.20138888888888884</v>
      </c>
    </row>
    <row r="21" spans="2:9" x14ac:dyDescent="0.25">
      <c r="B21" s="17" t="s">
        <v>7</v>
      </c>
      <c r="C21" s="17">
        <v>15</v>
      </c>
      <c r="D21" s="18" t="s">
        <v>14</v>
      </c>
      <c r="E21" s="18"/>
      <c r="F21" s="19"/>
      <c r="G21" s="19">
        <v>0</v>
      </c>
      <c r="H21" s="20"/>
    </row>
    <row r="22" spans="2:9" x14ac:dyDescent="0.25">
      <c r="B22" s="4" t="s">
        <v>8</v>
      </c>
      <c r="C22" s="11">
        <v>16</v>
      </c>
      <c r="D22" s="14">
        <v>0.33333333333333331</v>
      </c>
      <c r="E22" s="14">
        <v>0.67708333333333337</v>
      </c>
      <c r="F22" s="5">
        <f t="shared" ref="F22:F26" si="1">E22-D22-I22</f>
        <v>0.32291666666666674</v>
      </c>
      <c r="G22" s="12">
        <v>0.3125</v>
      </c>
      <c r="H22" s="15"/>
      <c r="I22" s="22">
        <v>2.0833333333333332E-2</v>
      </c>
    </row>
    <row r="23" spans="2:9" x14ac:dyDescent="0.25">
      <c r="B23" s="4" t="s">
        <v>9</v>
      </c>
      <c r="C23" s="4">
        <v>17</v>
      </c>
      <c r="D23" s="14">
        <v>0.33333333333333331</v>
      </c>
      <c r="E23" s="14">
        <v>0.66666666666666663</v>
      </c>
      <c r="F23" s="5">
        <f t="shared" si="1"/>
        <v>0.3125</v>
      </c>
      <c r="G23" s="12">
        <v>0.3125</v>
      </c>
      <c r="H23" s="15"/>
      <c r="I23" s="22">
        <v>2.0833333333333332E-2</v>
      </c>
    </row>
    <row r="24" spans="2:9" x14ac:dyDescent="0.25">
      <c r="B24" s="4" t="s">
        <v>10</v>
      </c>
      <c r="C24" s="4">
        <v>18</v>
      </c>
      <c r="D24" s="14">
        <v>0.33333333333333331</v>
      </c>
      <c r="E24" s="14">
        <v>0.66666666666666663</v>
      </c>
      <c r="F24" s="5">
        <f t="shared" si="1"/>
        <v>0.3125</v>
      </c>
      <c r="G24" s="12">
        <v>0.3125</v>
      </c>
      <c r="H24" s="15"/>
      <c r="I24" s="22">
        <v>2.0833333333333332E-2</v>
      </c>
    </row>
    <row r="25" spans="2:9" x14ac:dyDescent="0.25">
      <c r="B25" s="4" t="s">
        <v>11</v>
      </c>
      <c r="C25" s="11">
        <v>19</v>
      </c>
      <c r="D25" s="14">
        <v>0.34375</v>
      </c>
      <c r="E25" s="14">
        <v>0.66666666666666663</v>
      </c>
      <c r="F25" s="5">
        <f t="shared" si="1"/>
        <v>0.30208333333333331</v>
      </c>
      <c r="G25" s="12">
        <v>0.3125</v>
      </c>
      <c r="H25" s="15"/>
      <c r="I25" s="22">
        <v>2.0833333333333332E-2</v>
      </c>
    </row>
    <row r="26" spans="2:9" x14ac:dyDescent="0.25">
      <c r="B26" s="4" t="s">
        <v>12</v>
      </c>
      <c r="C26" s="4">
        <v>20</v>
      </c>
      <c r="D26" s="14">
        <v>0.33333333333333331</v>
      </c>
      <c r="E26" s="14">
        <v>0.70833333333333337</v>
      </c>
      <c r="F26" s="5">
        <f t="shared" si="1"/>
        <v>0.35416666666666674</v>
      </c>
      <c r="G26" s="12">
        <v>0.3125</v>
      </c>
      <c r="H26" s="15"/>
      <c r="I26" s="22">
        <v>2.0833333333333332E-2</v>
      </c>
    </row>
    <row r="27" spans="2:9" x14ac:dyDescent="0.25">
      <c r="B27" s="17" t="s">
        <v>13</v>
      </c>
      <c r="C27" s="11">
        <v>21</v>
      </c>
      <c r="D27" s="14"/>
      <c r="E27" s="14"/>
      <c r="F27" s="21">
        <f t="shared" ref="F27:G27" si="2">SUM(F21:F26)</f>
        <v>1.6041666666666667</v>
      </c>
      <c r="G27" s="21">
        <f t="shared" si="2"/>
        <v>1.5625</v>
      </c>
      <c r="H27" s="12">
        <f>F27-G27</f>
        <v>4.1666666666666741E-2</v>
      </c>
    </row>
    <row r="28" spans="2:9" x14ac:dyDescent="0.25">
      <c r="B28" s="4" t="s">
        <v>7</v>
      </c>
      <c r="C28" s="4">
        <v>22</v>
      </c>
      <c r="D28" s="14">
        <v>0.30208333333333331</v>
      </c>
      <c r="E28" s="14">
        <v>0.67708333333333337</v>
      </c>
      <c r="F28" s="5">
        <f t="shared" ref="F28:F33" si="3">E28-D28-I28</f>
        <v>0.35416666666666674</v>
      </c>
      <c r="G28" s="12">
        <v>0.3125</v>
      </c>
      <c r="H28" s="15"/>
      <c r="I28" s="22">
        <v>2.0833333333333332E-2</v>
      </c>
    </row>
    <row r="29" spans="2:9" x14ac:dyDescent="0.25">
      <c r="B29" s="4" t="s">
        <v>8</v>
      </c>
      <c r="C29" s="11">
        <v>23</v>
      </c>
      <c r="D29" s="14">
        <v>0.33333333333333331</v>
      </c>
      <c r="E29" s="14">
        <v>0.68125000000000002</v>
      </c>
      <c r="F29" s="5">
        <f t="shared" si="3"/>
        <v>0.32708333333333339</v>
      </c>
      <c r="G29" s="12">
        <v>0.3125</v>
      </c>
      <c r="H29" s="15"/>
      <c r="I29" s="22">
        <v>2.0833333333333332E-2</v>
      </c>
    </row>
    <row r="30" spans="2:9" x14ac:dyDescent="0.25">
      <c r="B30" s="4" t="s">
        <v>9</v>
      </c>
      <c r="C30" s="4">
        <v>24</v>
      </c>
      <c r="D30" s="14">
        <v>0.33333333333333331</v>
      </c>
      <c r="E30" s="14">
        <v>0.66666666666666663</v>
      </c>
      <c r="F30" s="5">
        <f t="shared" si="3"/>
        <v>0.3125</v>
      </c>
      <c r="G30" s="12">
        <v>0.3125</v>
      </c>
      <c r="H30" s="15"/>
      <c r="I30" s="22">
        <v>2.0833333333333332E-2</v>
      </c>
    </row>
    <row r="31" spans="2:9" x14ac:dyDescent="0.25">
      <c r="B31" s="4" t="s">
        <v>10</v>
      </c>
      <c r="C31" s="11">
        <v>25</v>
      </c>
      <c r="D31" s="14">
        <v>0.3263888888888889</v>
      </c>
      <c r="E31" s="14">
        <v>0.66666666666666663</v>
      </c>
      <c r="F31" s="5">
        <f t="shared" si="3"/>
        <v>0.31944444444444442</v>
      </c>
      <c r="G31" s="12">
        <v>0.3125</v>
      </c>
      <c r="H31" s="15"/>
      <c r="I31" s="22">
        <v>2.0833333333333332E-2</v>
      </c>
    </row>
    <row r="32" spans="2:9" x14ac:dyDescent="0.25">
      <c r="B32" s="4" t="s">
        <v>11</v>
      </c>
      <c r="C32" s="4">
        <v>26</v>
      </c>
      <c r="D32" s="14">
        <v>0.5</v>
      </c>
      <c r="E32" s="14">
        <v>0.66666666666666663</v>
      </c>
      <c r="F32" s="5">
        <f t="shared" si="3"/>
        <v>0.14583333333333329</v>
      </c>
      <c r="G32" s="12">
        <v>0.3125</v>
      </c>
      <c r="H32" s="15"/>
      <c r="I32" s="22">
        <v>2.0833333333333332E-2</v>
      </c>
    </row>
    <row r="33" spans="2:9" x14ac:dyDescent="0.25">
      <c r="B33" s="4" t="s">
        <v>12</v>
      </c>
      <c r="C33" s="4">
        <v>27</v>
      </c>
      <c r="D33" s="14">
        <v>0.33333333333333331</v>
      </c>
      <c r="E33" s="14">
        <v>0.70833333333333337</v>
      </c>
      <c r="F33" s="5">
        <f t="shared" si="3"/>
        <v>0.35416666666666674</v>
      </c>
      <c r="G33" s="12">
        <v>0.3125</v>
      </c>
      <c r="H33" s="15"/>
      <c r="I33" s="22">
        <v>2.0833333333333332E-2</v>
      </c>
    </row>
    <row r="34" spans="2:9" x14ac:dyDescent="0.25">
      <c r="B34" s="17" t="s">
        <v>13</v>
      </c>
      <c r="C34" s="17">
        <v>28</v>
      </c>
      <c r="D34" s="14"/>
      <c r="E34" s="14"/>
      <c r="F34" s="21">
        <f t="shared" ref="F34" si="4">SUM(F28:F33)</f>
        <v>1.8131944444444446</v>
      </c>
      <c r="G34" s="21">
        <f t="shared" ref="G34" si="5">SUM(G28:G33)</f>
        <v>1.875</v>
      </c>
      <c r="H34" s="19">
        <f>-F34+G34</f>
        <v>6.1805555555555447E-2</v>
      </c>
    </row>
    <row r="35" spans="2:9" x14ac:dyDescent="0.25">
      <c r="B35" s="4" t="s">
        <v>7</v>
      </c>
      <c r="C35" s="4">
        <v>29</v>
      </c>
      <c r="D35" s="14">
        <v>0.33333333333333331</v>
      </c>
      <c r="E35" s="14">
        <v>0.66666666666666663</v>
      </c>
      <c r="F35" s="5">
        <f t="shared" ref="F35:F36" si="6">E35-D35-I35</f>
        <v>0.3125</v>
      </c>
      <c r="G35" s="12">
        <v>0.3125</v>
      </c>
      <c r="H35" s="15"/>
      <c r="I35" s="22">
        <v>2.0833333333333332E-2</v>
      </c>
    </row>
    <row r="36" spans="2:9" x14ac:dyDescent="0.25">
      <c r="B36" s="4" t="s">
        <v>8</v>
      </c>
      <c r="C36" s="4">
        <v>30</v>
      </c>
      <c r="D36" s="14">
        <v>0.3263888888888889</v>
      </c>
      <c r="E36" s="14">
        <v>0.66666666666666663</v>
      </c>
      <c r="F36" s="5">
        <f t="shared" si="6"/>
        <v>0.31944444444444442</v>
      </c>
      <c r="G36" s="12">
        <v>0.3125</v>
      </c>
      <c r="H36" s="15"/>
      <c r="I36" s="22">
        <v>2.0833333333333332E-2</v>
      </c>
    </row>
    <row r="37" spans="2:9" x14ac:dyDescent="0.25">
      <c r="B37" s="4" t="s">
        <v>9</v>
      </c>
      <c r="C37" s="4">
        <v>31</v>
      </c>
      <c r="D37" s="23" t="s">
        <v>39</v>
      </c>
      <c r="E37" s="1"/>
      <c r="F37" s="2"/>
      <c r="G37" s="12"/>
      <c r="H37" s="15"/>
      <c r="I37" s="22">
        <v>2.0833333333333332E-2</v>
      </c>
    </row>
    <row r="38" spans="2:9" x14ac:dyDescent="0.25">
      <c r="B38" s="4"/>
      <c r="C38" s="4"/>
      <c r="D38" s="14"/>
      <c r="E38" s="14"/>
      <c r="F38" s="16"/>
      <c r="G38" s="16"/>
      <c r="H38" s="12"/>
    </row>
    <row r="40" spans="2:9" x14ac:dyDescent="0.25">
      <c r="B40" s="25" t="s">
        <v>18</v>
      </c>
      <c r="D40" s="33">
        <v>356000</v>
      </c>
    </row>
    <row r="41" spans="2:9" x14ac:dyDescent="0.25">
      <c r="B41" s="25" t="s">
        <v>19</v>
      </c>
      <c r="D41" s="27">
        <f>D40/30</f>
        <v>11866.666666666666</v>
      </c>
    </row>
    <row r="42" spans="2:9" x14ac:dyDescent="0.25">
      <c r="B42" s="26" t="s">
        <v>20</v>
      </c>
      <c r="D42" s="27">
        <f>(D40/30*7/45)</f>
        <v>1845.9259259259256</v>
      </c>
    </row>
    <row r="43" spans="2:9" x14ac:dyDescent="0.25">
      <c r="B43" s="26" t="s">
        <v>21</v>
      </c>
      <c r="D43" s="27">
        <f>D42/60</f>
        <v>30.765432098765427</v>
      </c>
    </row>
    <row r="44" spans="2:9" x14ac:dyDescent="0.25">
      <c r="B44" s="26" t="s">
        <v>3</v>
      </c>
      <c r="D44" s="27">
        <f>D42*1.5</f>
        <v>2768.8888888888887</v>
      </c>
    </row>
    <row r="45" spans="2:9" x14ac:dyDescent="0.25">
      <c r="B45" s="26"/>
    </row>
    <row r="46" spans="2:9" ht="30" customHeight="1" x14ac:dyDescent="0.25">
      <c r="B46" s="39" t="s">
        <v>38</v>
      </c>
      <c r="C46" s="40"/>
      <c r="D46" s="40"/>
      <c r="E46" s="40"/>
      <c r="F46" s="40"/>
      <c r="G46" s="40"/>
      <c r="H46" s="40"/>
    </row>
    <row r="47" spans="2:9" x14ac:dyDescent="0.25">
      <c r="B47" s="26"/>
    </row>
    <row r="48" spans="2:9" x14ac:dyDescent="0.25">
      <c r="B48" s="26" t="s">
        <v>46</v>
      </c>
    </row>
    <row r="50" spans="2:8" ht="30" x14ac:dyDescent="0.25">
      <c r="B50" s="15"/>
      <c r="C50" s="41" t="s">
        <v>22</v>
      </c>
      <c r="D50" s="41"/>
      <c r="E50" s="28" t="s">
        <v>23</v>
      </c>
      <c r="F50" s="29" t="s">
        <v>24</v>
      </c>
    </row>
    <row r="51" spans="2:8" x14ac:dyDescent="0.25">
      <c r="B51" s="15">
        <v>26</v>
      </c>
      <c r="C51" s="38" t="s">
        <v>25</v>
      </c>
      <c r="D51" s="38"/>
      <c r="E51" s="32">
        <f>D41</f>
        <v>11866.666666666666</v>
      </c>
      <c r="F51" s="34">
        <f>B51*E51</f>
        <v>308533.33333333331</v>
      </c>
    </row>
    <row r="52" spans="2:8" x14ac:dyDescent="0.25">
      <c r="B52" s="15">
        <v>6</v>
      </c>
      <c r="C52" s="38" t="s">
        <v>35</v>
      </c>
      <c r="D52" s="38"/>
      <c r="E52" s="32">
        <f>D42</f>
        <v>1845.9259259259256</v>
      </c>
      <c r="F52" s="35">
        <f>-(E52*B52)</f>
        <v>-11075.555555555555</v>
      </c>
    </row>
    <row r="53" spans="2:8" x14ac:dyDescent="0.25">
      <c r="B53" s="15">
        <v>19</v>
      </c>
      <c r="C53" s="38" t="s">
        <v>36</v>
      </c>
      <c r="D53" s="38"/>
      <c r="E53" s="32">
        <f>D43</f>
        <v>30.765432098765427</v>
      </c>
      <c r="F53" s="35">
        <f>-(E53*B53)</f>
        <v>-584.54320987654307</v>
      </c>
    </row>
    <row r="54" spans="2:8" x14ac:dyDescent="0.25">
      <c r="B54" s="15">
        <v>1.5</v>
      </c>
      <c r="C54" s="38" t="s">
        <v>3</v>
      </c>
      <c r="D54" s="38"/>
      <c r="E54" s="32">
        <f>D44</f>
        <v>2768.8888888888887</v>
      </c>
      <c r="F54" s="34">
        <f>E54*B54</f>
        <v>4153.333333333333</v>
      </c>
    </row>
    <row r="55" spans="2:8" x14ac:dyDescent="0.25">
      <c r="B55" s="15"/>
      <c r="C55" s="38" t="s">
        <v>40</v>
      </c>
      <c r="D55" s="38"/>
      <c r="E55" s="36">
        <f>(F51+F52+F53+F54)</f>
        <v>301026.56790123455</v>
      </c>
      <c r="F55" s="34">
        <f>E55*25%</f>
        <v>75256.641975308637</v>
      </c>
    </row>
    <row r="56" spans="2:8" x14ac:dyDescent="0.25">
      <c r="B56" s="42" t="s">
        <v>27</v>
      </c>
      <c r="C56" s="43"/>
      <c r="D56" s="43"/>
      <c r="E56" s="44"/>
      <c r="F56" s="37">
        <f>SUM(F51:F55)</f>
        <v>376283.2098765432</v>
      </c>
    </row>
    <row r="58" spans="2:8" x14ac:dyDescent="0.25">
      <c r="B58" s="6"/>
      <c r="C58" s="6"/>
      <c r="D58" s="6"/>
      <c r="E58" s="6"/>
      <c r="F58" s="6"/>
      <c r="G58" s="6"/>
      <c r="H58" s="6"/>
    </row>
    <row r="59" spans="2:8" x14ac:dyDescent="0.25">
      <c r="B59" s="25" t="s">
        <v>18</v>
      </c>
      <c r="D59" s="33">
        <v>560000</v>
      </c>
    </row>
    <row r="60" spans="2:8" x14ac:dyDescent="0.25">
      <c r="B60" s="25" t="s">
        <v>19</v>
      </c>
      <c r="D60" s="27">
        <f>D59/30</f>
        <v>18666.666666666668</v>
      </c>
    </row>
    <row r="61" spans="2:8" x14ac:dyDescent="0.25">
      <c r="B61" s="26" t="s">
        <v>20</v>
      </c>
      <c r="D61" s="27">
        <f>(D59/30*7/45)</f>
        <v>2903.7037037037039</v>
      </c>
    </row>
    <row r="62" spans="2:8" x14ac:dyDescent="0.25">
      <c r="B62" s="26" t="s">
        <v>21</v>
      </c>
      <c r="D62" s="27">
        <f>D61/60</f>
        <v>48.395061728395063</v>
      </c>
    </row>
    <row r="63" spans="2:8" x14ac:dyDescent="0.25">
      <c r="B63" s="26" t="s">
        <v>3</v>
      </c>
      <c r="D63" s="27">
        <f>D61*1.5</f>
        <v>4355.5555555555557</v>
      </c>
    </row>
    <row r="64" spans="2:8" x14ac:dyDescent="0.25">
      <c r="B64" s="26"/>
    </row>
    <row r="65" spans="2:8" x14ac:dyDescent="0.25">
      <c r="B65" s="39" t="s">
        <v>38</v>
      </c>
      <c r="C65" s="40"/>
      <c r="D65" s="40"/>
      <c r="E65" s="40"/>
      <c r="F65" s="40"/>
      <c r="G65" s="40"/>
      <c r="H65" s="40"/>
    </row>
    <row r="66" spans="2:8" x14ac:dyDescent="0.25">
      <c r="B66" s="26"/>
    </row>
    <row r="67" spans="2:8" x14ac:dyDescent="0.25">
      <c r="B67" s="26" t="s">
        <v>41</v>
      </c>
    </row>
    <row r="69" spans="2:8" ht="30" x14ac:dyDescent="0.25">
      <c r="B69" s="15"/>
      <c r="C69" s="41" t="s">
        <v>22</v>
      </c>
      <c r="D69" s="41"/>
      <c r="E69" s="28" t="s">
        <v>23</v>
      </c>
      <c r="F69" s="29" t="s">
        <v>24</v>
      </c>
    </row>
    <row r="70" spans="2:8" x14ac:dyDescent="0.25">
      <c r="B70" s="15">
        <v>26</v>
      </c>
      <c r="C70" s="38" t="s">
        <v>25</v>
      </c>
      <c r="D70" s="38"/>
      <c r="E70" s="32">
        <f>D60</f>
        <v>18666.666666666668</v>
      </c>
      <c r="F70" s="34">
        <f>B70*E70</f>
        <v>485333.33333333337</v>
      </c>
    </row>
    <row r="71" spans="2:8" x14ac:dyDescent="0.25">
      <c r="B71" s="15">
        <v>6</v>
      </c>
      <c r="C71" s="38" t="s">
        <v>35</v>
      </c>
      <c r="D71" s="38"/>
      <c r="E71" s="32">
        <f>D61</f>
        <v>2903.7037037037039</v>
      </c>
      <c r="F71" s="35">
        <f>-(E71*B71)</f>
        <v>-17422.222222222223</v>
      </c>
    </row>
    <row r="72" spans="2:8" x14ac:dyDescent="0.25">
      <c r="B72" s="15">
        <v>19</v>
      </c>
      <c r="C72" s="38" t="s">
        <v>36</v>
      </c>
      <c r="D72" s="38"/>
      <c r="E72" s="32">
        <f>D62</f>
        <v>48.395061728395063</v>
      </c>
      <c r="F72" s="35">
        <f>-(E72*B72)</f>
        <v>-919.50617283950623</v>
      </c>
    </row>
    <row r="73" spans="2:8" x14ac:dyDescent="0.25">
      <c r="B73" s="15">
        <v>1.5</v>
      </c>
      <c r="C73" s="38" t="s">
        <v>3</v>
      </c>
      <c r="D73" s="38"/>
      <c r="E73" s="32">
        <f>D63</f>
        <v>4355.5555555555557</v>
      </c>
      <c r="F73" s="34">
        <f>E73*B73</f>
        <v>6533.3333333333339</v>
      </c>
    </row>
    <row r="74" spans="2:8" x14ac:dyDescent="0.25">
      <c r="B74" s="15"/>
      <c r="C74" s="38" t="s">
        <v>26</v>
      </c>
      <c r="D74" s="38"/>
      <c r="E74" s="36">
        <f>(F70+F71+F72+F73)</f>
        <v>473524.93827160494</v>
      </c>
      <c r="F74" s="34">
        <f>D77/30*26</f>
        <v>94683.333333333328</v>
      </c>
    </row>
    <row r="75" spans="2:8" x14ac:dyDescent="0.25">
      <c r="B75" s="42" t="s">
        <v>27</v>
      </c>
      <c r="C75" s="43"/>
      <c r="D75" s="43"/>
      <c r="E75" s="44"/>
      <c r="F75" s="37">
        <f>SUM(F70:F74)</f>
        <v>568208.27160493832</v>
      </c>
    </row>
    <row r="77" spans="2:8" x14ac:dyDescent="0.25">
      <c r="B77" s="8" t="s">
        <v>28</v>
      </c>
      <c r="D77" s="27">
        <f>4.75*276000/12</f>
        <v>109250</v>
      </c>
    </row>
    <row r="78" spans="2:8" x14ac:dyDescent="0.25">
      <c r="B78" s="8" t="s">
        <v>42</v>
      </c>
    </row>
  </sheetData>
  <mergeCells count="16">
    <mergeCell ref="C71:D71"/>
    <mergeCell ref="C72:D72"/>
    <mergeCell ref="C73:D73"/>
    <mergeCell ref="C74:D74"/>
    <mergeCell ref="B75:E75"/>
    <mergeCell ref="C70:D70"/>
    <mergeCell ref="B46:H46"/>
    <mergeCell ref="C50:D50"/>
    <mergeCell ref="C51:D51"/>
    <mergeCell ref="C52:D52"/>
    <mergeCell ref="C53:D53"/>
    <mergeCell ref="C55:D55"/>
    <mergeCell ref="C54:D54"/>
    <mergeCell ref="B56:E56"/>
    <mergeCell ref="B65:H65"/>
    <mergeCell ref="C69:D69"/>
  </mergeCell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1:H22"/>
  <sheetViews>
    <sheetView showGridLines="0" workbookViewId="0">
      <selection activeCell="H22" sqref="H22"/>
    </sheetView>
  </sheetViews>
  <sheetFormatPr baseColWidth="10" defaultRowHeight="15" x14ac:dyDescent="0.25"/>
  <cols>
    <col min="1" max="1" width="4.140625" customWidth="1"/>
    <col min="3" max="3" width="14.85546875" customWidth="1"/>
  </cols>
  <sheetData>
    <row r="1" spans="2:8" x14ac:dyDescent="0.25">
      <c r="B1" t="s">
        <v>43</v>
      </c>
    </row>
    <row r="2" spans="2:8" x14ac:dyDescent="0.25">
      <c r="B2" s="25" t="s">
        <v>18</v>
      </c>
      <c r="C2" s="8"/>
      <c r="D2" s="24">
        <v>360000</v>
      </c>
      <c r="E2" s="8"/>
      <c r="F2" s="8"/>
      <c r="G2" s="8"/>
      <c r="H2" s="8"/>
    </row>
    <row r="3" spans="2:8" x14ac:dyDescent="0.25">
      <c r="B3" s="25" t="s">
        <v>19</v>
      </c>
      <c r="C3" s="8"/>
      <c r="D3" s="27">
        <f>D2/30</f>
        <v>12000</v>
      </c>
      <c r="E3" s="8"/>
      <c r="F3" s="8"/>
      <c r="G3" s="8"/>
      <c r="H3" s="8"/>
    </row>
    <row r="4" spans="2:8" x14ac:dyDescent="0.25">
      <c r="B4" s="26" t="s">
        <v>20</v>
      </c>
      <c r="C4" s="8"/>
      <c r="D4" s="27">
        <f>(D2/30*7/45)</f>
        <v>1866.6666666666667</v>
      </c>
      <c r="E4" s="8"/>
      <c r="F4" s="8"/>
      <c r="G4" s="8"/>
      <c r="H4" s="8"/>
    </row>
    <row r="5" spans="2:8" x14ac:dyDescent="0.25">
      <c r="B5" s="26" t="s">
        <v>21</v>
      </c>
      <c r="C5" s="8"/>
      <c r="D5" s="27">
        <f>D4/60</f>
        <v>31.111111111111111</v>
      </c>
      <c r="E5" s="8"/>
      <c r="F5" s="8"/>
      <c r="G5" s="8"/>
      <c r="H5" s="8"/>
    </row>
    <row r="6" spans="2:8" x14ac:dyDescent="0.25">
      <c r="B6" s="26" t="s">
        <v>3</v>
      </c>
      <c r="C6" s="8"/>
      <c r="D6" s="27">
        <f>D4*1.5</f>
        <v>2800</v>
      </c>
      <c r="E6" s="8"/>
      <c r="F6" s="8"/>
      <c r="G6" s="8"/>
      <c r="H6" s="8"/>
    </row>
    <row r="7" spans="2:8" x14ac:dyDescent="0.25">
      <c r="B7" s="26" t="s">
        <v>29</v>
      </c>
      <c r="C7" s="8"/>
      <c r="D7" s="27">
        <v>168000</v>
      </c>
      <c r="E7" s="8"/>
      <c r="F7" s="8"/>
      <c r="G7" s="8"/>
      <c r="H7" s="8"/>
    </row>
    <row r="8" spans="2:8" x14ac:dyDescent="0.25">
      <c r="B8" s="26" t="s">
        <v>30</v>
      </c>
      <c r="C8" s="8"/>
      <c r="D8" s="8">
        <v>25</v>
      </c>
      <c r="E8" s="8"/>
      <c r="F8" s="8"/>
      <c r="G8" s="8"/>
      <c r="H8" s="8"/>
    </row>
    <row r="9" spans="2:8" x14ac:dyDescent="0.25">
      <c r="B9" s="26" t="s">
        <v>31</v>
      </c>
      <c r="C9" s="8"/>
      <c r="D9" s="8">
        <v>2</v>
      </c>
      <c r="E9" s="8"/>
      <c r="F9" s="8"/>
      <c r="G9" s="8"/>
      <c r="H9" s="8"/>
    </row>
    <row r="10" spans="2:8" x14ac:dyDescent="0.25">
      <c r="B10" s="26" t="s">
        <v>32</v>
      </c>
      <c r="C10" s="8"/>
      <c r="D10" s="27">
        <v>6</v>
      </c>
      <c r="E10" s="8"/>
      <c r="F10" s="8"/>
      <c r="G10" s="8"/>
      <c r="H10" s="8"/>
    </row>
    <row r="11" spans="2:8" x14ac:dyDescent="0.25">
      <c r="B11" s="39" t="s">
        <v>38</v>
      </c>
      <c r="C11" s="40"/>
      <c r="D11" s="40"/>
      <c r="E11" s="40"/>
      <c r="F11" s="40"/>
      <c r="G11" s="40"/>
      <c r="H11" s="40"/>
    </row>
    <row r="12" spans="2:8" x14ac:dyDescent="0.25">
      <c r="B12" s="26"/>
      <c r="C12" s="8"/>
      <c r="D12" s="8"/>
      <c r="E12" s="8"/>
      <c r="F12" s="8"/>
      <c r="G12" s="8"/>
      <c r="H12" s="8"/>
    </row>
    <row r="13" spans="2:8" x14ac:dyDescent="0.25">
      <c r="B13" s="26" t="s">
        <v>44</v>
      </c>
      <c r="C13" s="8"/>
      <c r="D13" s="8"/>
      <c r="E13" s="8"/>
      <c r="F13" s="8"/>
      <c r="G13" s="8"/>
      <c r="H13" s="8"/>
    </row>
    <row r="14" spans="2:8" x14ac:dyDescent="0.25">
      <c r="B14" s="8"/>
      <c r="C14" s="8"/>
      <c r="D14" s="8"/>
      <c r="E14" s="8"/>
      <c r="F14" s="8"/>
      <c r="G14" s="8"/>
      <c r="H14" s="8"/>
    </row>
    <row r="15" spans="2:8" ht="30" x14ac:dyDescent="0.25">
      <c r="B15" s="15"/>
      <c r="C15" s="41" t="s">
        <v>22</v>
      </c>
      <c r="D15" s="41"/>
      <c r="E15" s="30" t="s">
        <v>23</v>
      </c>
      <c r="F15" s="29" t="s">
        <v>24</v>
      </c>
      <c r="G15" s="8"/>
      <c r="H15" s="8"/>
    </row>
    <row r="16" spans="2:8" x14ac:dyDescent="0.25">
      <c r="B16" s="15"/>
      <c r="C16" s="38" t="s">
        <v>25</v>
      </c>
      <c r="D16" s="38"/>
      <c r="E16" s="32"/>
      <c r="F16" s="34">
        <v>360000</v>
      </c>
      <c r="G16" s="8"/>
      <c r="H16" s="8"/>
    </row>
    <row r="17" spans="2:8" x14ac:dyDescent="0.25">
      <c r="B17" s="15">
        <v>2</v>
      </c>
      <c r="C17" s="38" t="s">
        <v>31</v>
      </c>
      <c r="D17" s="38"/>
      <c r="E17" s="32">
        <f>F16/30</f>
        <v>12000</v>
      </c>
      <c r="F17" s="35">
        <f>-(E17*B17)</f>
        <v>-24000</v>
      </c>
      <c r="G17" s="8"/>
      <c r="H17" s="8"/>
    </row>
    <row r="18" spans="2:8" x14ac:dyDescent="0.25">
      <c r="B18" s="15">
        <v>5</v>
      </c>
      <c r="C18" s="38" t="s">
        <v>3</v>
      </c>
      <c r="D18" s="38"/>
      <c r="E18" s="32">
        <f>D6</f>
        <v>2800</v>
      </c>
      <c r="F18" s="34">
        <f>E18*B18</f>
        <v>14000</v>
      </c>
      <c r="G18" s="8"/>
      <c r="H18" s="8"/>
    </row>
    <row r="19" spans="2:8" x14ac:dyDescent="0.25">
      <c r="B19" s="15"/>
      <c r="C19" s="31" t="s">
        <v>33</v>
      </c>
      <c r="D19" s="31"/>
      <c r="E19" s="32">
        <v>168000</v>
      </c>
      <c r="F19" s="34">
        <v>168000</v>
      </c>
      <c r="G19" s="8"/>
      <c r="H19" s="8"/>
    </row>
    <row r="20" spans="2:8" x14ac:dyDescent="0.25">
      <c r="B20" s="15">
        <v>6</v>
      </c>
      <c r="C20" s="45" t="s">
        <v>45</v>
      </c>
      <c r="D20" s="46"/>
      <c r="E20" s="32">
        <f>D7/D8</f>
        <v>6720</v>
      </c>
      <c r="F20" s="34">
        <f>B20*E20</f>
        <v>40320</v>
      </c>
      <c r="G20" s="8"/>
      <c r="H20" s="8"/>
    </row>
    <row r="21" spans="2:8" x14ac:dyDescent="0.25">
      <c r="B21" s="15"/>
      <c r="C21" s="38" t="s">
        <v>26</v>
      </c>
      <c r="D21" s="38"/>
      <c r="E21" s="36">
        <f>(F16+F17+F18+F19+F20)*25%</f>
        <v>139580</v>
      </c>
      <c r="F21" s="34">
        <v>98959</v>
      </c>
      <c r="G21" s="8"/>
      <c r="H21" s="8"/>
    </row>
    <row r="22" spans="2:8" x14ac:dyDescent="0.25">
      <c r="B22" s="42" t="s">
        <v>27</v>
      </c>
      <c r="C22" s="43"/>
      <c r="D22" s="43"/>
      <c r="E22" s="44"/>
      <c r="F22" s="37">
        <f>SUM(F16:F21)</f>
        <v>657279</v>
      </c>
      <c r="G22" s="8"/>
      <c r="H22" s="8"/>
    </row>
  </sheetData>
  <mergeCells count="8">
    <mergeCell ref="C21:D21"/>
    <mergeCell ref="B22:E22"/>
    <mergeCell ref="C20:D20"/>
    <mergeCell ref="B11:H11"/>
    <mergeCell ref="C15:D15"/>
    <mergeCell ref="C16:D16"/>
    <mergeCell ref="C17:D17"/>
    <mergeCell ref="C18:D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dc:creator>
  <cp:lastModifiedBy>Usuario Computacion</cp:lastModifiedBy>
  <dcterms:created xsi:type="dcterms:W3CDTF">2014-06-24T15:15:40Z</dcterms:created>
  <dcterms:modified xsi:type="dcterms:W3CDTF">2018-03-21T19:04:47Z</dcterms:modified>
</cp:coreProperties>
</file>