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ROBINSON\DOCUMENTOS ROBINSON\DOCUMENTOS ROBINSON\SEMINARIOS\AÑO 2019\DICIEMBRE 2019\SANTIAGO DIAL\DOCUMENTOS APOYO\"/>
    </mc:Choice>
  </mc:AlternateContent>
  <bookViews>
    <workbookView xWindow="0" yWindow="0" windowWidth="20490" windowHeight="7620" firstSheet="3" activeTab="5"/>
  </bookViews>
  <sheets>
    <sheet name="REMUNERACION FIJA" sheetId="2" r:id="rId1"/>
    <sheet name="SUELDO DIARIO" sheetId="5" r:id="rId2"/>
    <sheet name="REMUNERACION VARIABLE 1" sheetId="3" r:id="rId3"/>
    <sheet name="REMUNERACION VARIABLE 2" sheetId="4" r:id="rId4"/>
    <sheet name=" REMUNERACION VARIABLE 3" sheetId="1" r:id="rId5"/>
    <sheet name=" REMUNERACION VARIABLE 4" sheetId="6" r:id="rId6"/>
  </sheets>
  <calcPr calcId="162913"/>
</workbook>
</file>

<file path=xl/calcChain.xml><?xml version="1.0" encoding="utf-8"?>
<calcChain xmlns="http://schemas.openxmlformats.org/spreadsheetml/2006/main">
  <c r="C45" i="6" l="1"/>
  <c r="E30" i="6" l="1"/>
  <c r="D30" i="6"/>
  <c r="C54" i="6"/>
  <c r="C53" i="6"/>
  <c r="C50" i="6"/>
  <c r="C44" i="6"/>
  <c r="C43" i="6"/>
  <c r="C41" i="6"/>
  <c r="C40" i="6"/>
  <c r="C34" i="6"/>
  <c r="F30" i="6"/>
  <c r="F31" i="6" s="1"/>
  <c r="E31" i="6"/>
  <c r="D31" i="6"/>
  <c r="C30" i="6"/>
  <c r="C31" i="6" s="1"/>
  <c r="D12" i="6"/>
  <c r="C12" i="6"/>
  <c r="C45" i="1"/>
  <c r="F30" i="1"/>
  <c r="F31" i="1" s="1"/>
  <c r="E30" i="1"/>
  <c r="D30" i="1"/>
  <c r="C30" i="1"/>
  <c r="G30" i="4"/>
  <c r="F30" i="4"/>
  <c r="E30" i="4"/>
  <c r="D30" i="4"/>
  <c r="C30" i="4"/>
  <c r="G30" i="3"/>
  <c r="F30" i="3"/>
  <c r="E30" i="3"/>
  <c r="D30" i="3"/>
  <c r="C30" i="3"/>
  <c r="C48" i="5"/>
  <c r="F29" i="5"/>
  <c r="F30" i="5" s="1"/>
  <c r="F31" i="5" s="1"/>
  <c r="E29" i="5"/>
  <c r="E30" i="5" s="1"/>
  <c r="E31" i="5" s="1"/>
  <c r="D29" i="5"/>
  <c r="D30" i="5" s="1"/>
  <c r="C29" i="5"/>
  <c r="C30" i="5" s="1"/>
  <c r="C50" i="5"/>
  <c r="C49" i="5"/>
  <c r="C43" i="5"/>
  <c r="C42" i="5"/>
  <c r="C40" i="5"/>
  <c r="C39" i="5"/>
  <c r="C12" i="5"/>
  <c r="D12" i="5" s="1"/>
  <c r="C29" i="2"/>
  <c r="C33" i="6" l="1"/>
  <c r="C35" i="6" s="1"/>
  <c r="C51" i="6"/>
  <c r="C55" i="6" s="1"/>
  <c r="C56" i="6" s="1"/>
  <c r="C58" i="6" s="1"/>
  <c r="C13" i="6"/>
  <c r="D13" i="6" s="1"/>
  <c r="C31" i="5"/>
  <c r="D31" i="5"/>
  <c r="C32" i="5" s="1"/>
  <c r="C47" i="5" s="1"/>
  <c r="C13" i="5"/>
  <c r="D13" i="5" s="1"/>
  <c r="C12" i="1"/>
  <c r="C12" i="3"/>
  <c r="C12" i="2"/>
  <c r="C12" i="4"/>
  <c r="C14" i="6" l="1"/>
  <c r="C16" i="6" s="1"/>
  <c r="C36" i="6"/>
  <c r="C14" i="5"/>
  <c r="C16" i="5" s="1"/>
  <c r="C33" i="5"/>
  <c r="C34" i="5" s="1"/>
  <c r="C51" i="5"/>
  <c r="C52" i="5" s="1"/>
  <c r="C54" i="5" s="1"/>
  <c r="C52" i="4"/>
  <c r="C51" i="4"/>
  <c r="C48" i="4"/>
  <c r="C44" i="4"/>
  <c r="C43" i="4"/>
  <c r="C41" i="4"/>
  <c r="C40" i="4"/>
  <c r="C34" i="4"/>
  <c r="G31" i="4"/>
  <c r="F31" i="4"/>
  <c r="E31" i="4"/>
  <c r="D31" i="4"/>
  <c r="C31" i="4"/>
  <c r="D12" i="4"/>
  <c r="F31" i="3"/>
  <c r="G31" i="3"/>
  <c r="C52" i="3"/>
  <c r="C51" i="3"/>
  <c r="C48" i="3"/>
  <c r="C44" i="3"/>
  <c r="C43" i="3"/>
  <c r="C41" i="3"/>
  <c r="C40" i="3"/>
  <c r="C34" i="3"/>
  <c r="E31" i="3"/>
  <c r="D31" i="3"/>
  <c r="C31" i="3"/>
  <c r="D12" i="3"/>
  <c r="D12" i="1"/>
  <c r="C50" i="1"/>
  <c r="C44" i="1"/>
  <c r="C43" i="1"/>
  <c r="C41" i="1"/>
  <c r="C40" i="1"/>
  <c r="C43" i="2"/>
  <c r="C42" i="2"/>
  <c r="C37" i="2"/>
  <c r="C36" i="2"/>
  <c r="C34" i="2"/>
  <c r="C33" i="2"/>
  <c r="C44" i="2"/>
  <c r="C41" i="2"/>
  <c r="C27" i="2"/>
  <c r="C13" i="2"/>
  <c r="D13" i="2" s="1"/>
  <c r="C32" i="4" l="1"/>
  <c r="C33" i="4" s="1"/>
  <c r="C35" i="4" s="1"/>
  <c r="C32" i="3"/>
  <c r="C35" i="5"/>
  <c r="C13" i="4"/>
  <c r="D13" i="4" s="1"/>
  <c r="C13" i="3"/>
  <c r="D13" i="3" s="1"/>
  <c r="D12" i="2"/>
  <c r="C14" i="2"/>
  <c r="C16" i="2" s="1"/>
  <c r="C54" i="1"/>
  <c r="C53" i="1"/>
  <c r="E31" i="1"/>
  <c r="D31" i="1"/>
  <c r="C31" i="1"/>
  <c r="C49" i="4" l="1"/>
  <c r="C53" i="4" s="1"/>
  <c r="C54" i="4" s="1"/>
  <c r="C56" i="4" s="1"/>
  <c r="C14" i="4"/>
  <c r="C16" i="4" s="1"/>
  <c r="C36" i="4" s="1"/>
  <c r="C33" i="3"/>
  <c r="C35" i="3" s="1"/>
  <c r="C49" i="3"/>
  <c r="C53" i="3" s="1"/>
  <c r="C54" i="3" s="1"/>
  <c r="C56" i="3" s="1"/>
  <c r="C14" i="3"/>
  <c r="C16" i="3" s="1"/>
  <c r="C45" i="2"/>
  <c r="C46" i="2" s="1"/>
  <c r="C48" i="2" s="1"/>
  <c r="C32" i="1"/>
  <c r="C51" i="1" s="1"/>
  <c r="C55" i="1" s="1"/>
  <c r="C56" i="1" s="1"/>
  <c r="C58" i="1" s="1"/>
  <c r="C34" i="1"/>
  <c r="C13" i="1"/>
  <c r="D13" i="1" s="1"/>
  <c r="C33" i="1" l="1"/>
  <c r="C35" i="1" s="1"/>
  <c r="C36" i="3"/>
  <c r="C14" i="1"/>
  <c r="C16" i="1" l="1"/>
  <c r="C36" i="1" s="1"/>
</calcChain>
</file>

<file path=xl/sharedStrings.xml><?xml version="1.0" encoding="utf-8"?>
<sst xmlns="http://schemas.openxmlformats.org/spreadsheetml/2006/main" count="290" uniqueCount="69">
  <si>
    <t xml:space="preserve">Fecha de ingreso a la empresa: </t>
  </si>
  <si>
    <t xml:space="preserve">Fecha termino contrato: </t>
  </si>
  <si>
    <t>DETERMINACIÓN DE LA INDEMNIZACIÓN POR FERIADO</t>
  </si>
  <si>
    <t>Numero de meses de feriado</t>
  </si>
  <si>
    <t>Total días a indemnizar</t>
  </si>
  <si>
    <t>Días inhábiles</t>
  </si>
  <si>
    <t>Jornada 45 horas de 45 horas semanales distribuidas de lunes a sábado</t>
  </si>
  <si>
    <t>El trabajador percibió las siguientes remuneraciones:</t>
  </si>
  <si>
    <t>Gratificación del 25% de la remuneración mensual del trabajador, con tope en la doceava parte de 4.75 Ingresos Mínimos Mensuales.</t>
  </si>
  <si>
    <t xml:space="preserve">Sueldo base </t>
  </si>
  <si>
    <t>El trabajador tiene remuneración variable y derecho a semana corrida siendo las remuneraciones variables de los meses anteriores las siguientes:</t>
  </si>
  <si>
    <t>REMUNERACIÓN</t>
  </si>
  <si>
    <t>SEMANA CORRIDA</t>
  </si>
  <si>
    <t>TOTAL</t>
  </si>
  <si>
    <t xml:space="preserve">Indemnización feriado </t>
  </si>
  <si>
    <t xml:space="preserve">Número de días (fracción de mes) </t>
  </si>
  <si>
    <t>ENERO</t>
  </si>
  <si>
    <t>FEBRERO</t>
  </si>
  <si>
    <t>MARZO</t>
  </si>
  <si>
    <t>Sueldo</t>
  </si>
  <si>
    <t>Colación</t>
  </si>
  <si>
    <t>Total</t>
  </si>
  <si>
    <t>Días</t>
  </si>
  <si>
    <t>Valor Día</t>
  </si>
  <si>
    <t>DATOS</t>
  </si>
  <si>
    <t xml:space="preserve">asignación de movilización </t>
  </si>
  <si>
    <t xml:space="preserve">asignación de colación </t>
  </si>
  <si>
    <t>REMUNERACIÓN VARIABLE</t>
  </si>
  <si>
    <t>Promedio remuneración variable y Semana Corrida</t>
  </si>
  <si>
    <t>Valor día remuneración variable</t>
  </si>
  <si>
    <t>total Valor día para feriado</t>
  </si>
  <si>
    <t>Duración del contrato</t>
  </si>
  <si>
    <t>Indemnización por tiempo Servido</t>
  </si>
  <si>
    <t>Base calculo indemnización según artículo 172</t>
  </si>
  <si>
    <t>Promedio remuneración variable y semana corrida</t>
  </si>
  <si>
    <t>Gratificación mensual</t>
  </si>
  <si>
    <t>Movilización</t>
  </si>
  <si>
    <t>Monto Indemnización por tiempo servido</t>
  </si>
  <si>
    <t>FERIADO PROPORCIONAL</t>
  </si>
  <si>
    <t>DETERMINACIÓN DE LA INDEMNIZACION POR TIEMPO SERVIDO</t>
  </si>
  <si>
    <t>El trabajador NO percibe remuneraciones variables</t>
  </si>
  <si>
    <t>Valor día de feriado = (310.000 / 30) =</t>
  </si>
  <si>
    <t xml:space="preserve">Numero de meses </t>
  </si>
  <si>
    <r>
      <t>Número de días hábiles de feriado a indemnizar</t>
    </r>
    <r>
      <rPr>
        <sz val="12"/>
        <color theme="1"/>
        <rFont val="Calibri"/>
        <family val="2"/>
        <scheme val="minor"/>
      </rPr>
      <t xml:space="preserve"> </t>
    </r>
  </si>
  <si>
    <t>ABRIL</t>
  </si>
  <si>
    <t>MAYO</t>
  </si>
  <si>
    <t>El trabajador tiene remuneración variable y derecho a semana corrida siendo las remuneraciones variables del trabajador las siguientes:</t>
  </si>
  <si>
    <t xml:space="preserve">Valor día </t>
  </si>
  <si>
    <t>MARZO      1 día permiso sin goce rem.</t>
  </si>
  <si>
    <t>Numero de días hábiles de feriado por año</t>
  </si>
  <si>
    <t xml:space="preserve">Fracción días por mes </t>
  </si>
  <si>
    <t xml:space="preserve">Fracción de días hábiles por día </t>
  </si>
  <si>
    <t>Sueldo por día efectivamente trabajado</t>
  </si>
  <si>
    <t>sueldo diario y semana corrida pagados al trabajador por mes</t>
  </si>
  <si>
    <t>NOVIEMBRE</t>
  </si>
  <si>
    <t>DICIEMBRE</t>
  </si>
  <si>
    <t>SUELDO DIARIO PAGADO</t>
  </si>
  <si>
    <t>Promedio sueldo diario y Semana Corrida</t>
  </si>
  <si>
    <t>JUNIO</t>
  </si>
  <si>
    <t>JULIO</t>
  </si>
  <si>
    <t>AGOSTO</t>
  </si>
  <si>
    <t>SEPTIEMBRE</t>
  </si>
  <si>
    <t xml:space="preserve">Primer mes </t>
  </si>
  <si>
    <t>Meses siguientes</t>
  </si>
  <si>
    <t>JULIO  1 dia permiso</t>
  </si>
  <si>
    <t>AGOSTO 3 dias licencia medica</t>
  </si>
  <si>
    <t xml:space="preserve">Sueldo por día </t>
  </si>
  <si>
    <t>Número de días hábiles de feriado a indemnizar</t>
  </si>
  <si>
    <t>Sueldo por día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</si>
</sst>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justify"/>
    </xf>
    <xf numFmtId="0" fontId="3" fillId="0" borderId="0" xfId="0" applyFont="1" applyAlignment="1">
      <alignment horizontal="justify"/>
    </xf>
    <xf numFmtId="0" fontId="1" fillId="0" borderId="0" xfId="0" applyFont="1"/>
    <xf numFmtId="14" fontId="0" fillId="0" borderId="0" xfId="0" applyNumberFormat="1"/>
    <xf numFmtId="0" fontId="0" fillId="0" borderId="0" xfId="0" applyAlignment="1">
      <alignment wrapText="1"/>
    </xf>
    <xf numFmtId="0" fontId="2" fillId="0" borderId="2" xfId="0" applyFont="1" applyBorder="1" applyAlignment="1">
      <alignment horizontal="justify" vertical="top" wrapText="1"/>
    </xf>
    <xf numFmtId="3" fontId="0" fillId="0" borderId="0" xfId="0" applyNumberFormat="1"/>
    <xf numFmtId="3" fontId="2" fillId="0" borderId="3" xfId="0" applyNumberFormat="1" applyFont="1" applyBorder="1" applyAlignment="1">
      <alignment horizontal="right" vertical="top" wrapText="1"/>
    </xf>
    <xf numFmtId="3" fontId="3" fillId="0" borderId="3" xfId="0" applyNumberFormat="1" applyFont="1" applyBorder="1" applyAlignment="1">
      <alignment horizontal="right" vertical="top" wrapText="1"/>
    </xf>
    <xf numFmtId="3" fontId="1" fillId="0" borderId="0" xfId="0" applyNumberFormat="1" applyFont="1"/>
    <xf numFmtId="0" fontId="2" fillId="0" borderId="0" xfId="0" applyFont="1" applyAlignment="1">
      <alignment horizontal="justify"/>
    </xf>
    <xf numFmtId="0" fontId="2" fillId="0" borderId="0" xfId="0" applyFont="1" applyFill="1" applyBorder="1" applyAlignment="1">
      <alignment horizontal="justify" vertical="top" wrapText="1"/>
    </xf>
    <xf numFmtId="0" fontId="4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horizontal="justify"/>
    </xf>
    <xf numFmtId="3" fontId="3" fillId="2" borderId="3" xfId="0" applyNumberFormat="1" applyFont="1" applyFill="1" applyBorder="1" applyAlignment="1">
      <alignment horizontal="right" vertical="top" wrapText="1"/>
    </xf>
    <xf numFmtId="3" fontId="3" fillId="0" borderId="3" xfId="0" applyNumberFormat="1" applyFont="1" applyFill="1" applyBorder="1" applyAlignment="1">
      <alignment horizontal="right" vertical="top" wrapText="1"/>
    </xf>
    <xf numFmtId="17" fontId="3" fillId="0" borderId="1" xfId="0" applyNumberFormat="1" applyFont="1" applyBorder="1" applyAlignment="1">
      <alignment horizontal="center" vertical="top" wrapText="1"/>
    </xf>
    <xf numFmtId="17" fontId="3" fillId="0" borderId="2" xfId="0" applyNumberFormat="1" applyFont="1" applyBorder="1" applyAlignment="1">
      <alignment horizontal="center" vertical="top" wrapText="1"/>
    </xf>
    <xf numFmtId="0" fontId="0" fillId="2" borderId="4" xfId="0" applyFill="1" applyBorder="1"/>
    <xf numFmtId="0" fontId="0" fillId="0" borderId="0" xfId="0" applyAlignment="1">
      <alignment wrapText="1"/>
    </xf>
    <xf numFmtId="0" fontId="2" fillId="0" borderId="0" xfId="0" applyFont="1" applyAlignment="1">
      <alignment horizontal="justify"/>
    </xf>
    <xf numFmtId="0" fontId="1" fillId="2" borderId="0" xfId="0" applyFont="1" applyFill="1"/>
    <xf numFmtId="0" fontId="2" fillId="0" borderId="0" xfId="0" applyFont="1" applyAlignment="1">
      <alignment horizontal="justify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justify"/>
    </xf>
    <xf numFmtId="0" fontId="0" fillId="0" borderId="0" xfId="0" applyAlignment="1"/>
    <xf numFmtId="17" fontId="3" fillId="0" borderId="1" xfId="0" applyNumberFormat="1" applyFont="1" applyBorder="1" applyAlignment="1">
      <alignment horizontal="center" vertical="top" wrapText="1"/>
    </xf>
    <xf numFmtId="17" fontId="3" fillId="0" borderId="2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17" fontId="1" fillId="0" borderId="1" xfId="0" applyNumberFormat="1" applyFont="1" applyBorder="1" applyAlignment="1">
      <alignment horizontal="center" vertical="top" wrapText="1"/>
    </xf>
    <xf numFmtId="17" fontId="1" fillId="0" borderId="2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8"/>
  <sheetViews>
    <sheetView topLeftCell="A42" zoomScale="160" zoomScaleNormal="160" workbookViewId="0">
      <selection activeCell="C45" sqref="C45"/>
    </sheetView>
  </sheetViews>
  <sheetFormatPr baseColWidth="10" defaultRowHeight="15" x14ac:dyDescent="0.25"/>
  <cols>
    <col min="1" max="1" width="4.85546875" customWidth="1"/>
    <col min="2" max="2" width="41" customWidth="1"/>
  </cols>
  <sheetData>
    <row r="1" spans="2:4" ht="18.75" x14ac:dyDescent="0.3">
      <c r="B1" s="13" t="s">
        <v>24</v>
      </c>
    </row>
    <row r="2" spans="2:4" x14ac:dyDescent="0.25">
      <c r="B2" t="s">
        <v>49</v>
      </c>
      <c r="C2">
        <v>15</v>
      </c>
    </row>
    <row r="4" spans="2:4" x14ac:dyDescent="0.25">
      <c r="B4" t="s">
        <v>0</v>
      </c>
      <c r="C4" s="4">
        <v>43748</v>
      </c>
    </row>
    <row r="5" spans="2:4" x14ac:dyDescent="0.25">
      <c r="B5" t="s">
        <v>1</v>
      </c>
      <c r="C5" s="4">
        <v>43845</v>
      </c>
    </row>
    <row r="6" spans="2:4" x14ac:dyDescent="0.25">
      <c r="C6" s="4"/>
    </row>
    <row r="7" spans="2:4" ht="18.75" x14ac:dyDescent="0.3">
      <c r="B7" s="13" t="s">
        <v>2</v>
      </c>
      <c r="C7" s="4"/>
    </row>
    <row r="8" spans="2:4" x14ac:dyDescent="0.25">
      <c r="B8" t="s">
        <v>3</v>
      </c>
      <c r="C8">
        <v>3</v>
      </c>
    </row>
    <row r="9" spans="2:4" x14ac:dyDescent="0.25">
      <c r="B9" t="s">
        <v>15</v>
      </c>
      <c r="C9">
        <v>5</v>
      </c>
    </row>
    <row r="11" spans="2:4" x14ac:dyDescent="0.25">
      <c r="B11" t="s">
        <v>38</v>
      </c>
    </row>
    <row r="12" spans="2:4" x14ac:dyDescent="0.25">
      <c r="B12" t="s">
        <v>50</v>
      </c>
      <c r="C12">
        <f>C2/12</f>
        <v>1.25</v>
      </c>
      <c r="D12">
        <f>C8*C12</f>
        <v>3.75</v>
      </c>
    </row>
    <row r="13" spans="2:4" x14ac:dyDescent="0.25">
      <c r="B13" s="14" t="s">
        <v>51</v>
      </c>
      <c r="C13">
        <f>C12/30</f>
        <v>4.1666666666666664E-2</v>
      </c>
      <c r="D13">
        <f>C9*C13</f>
        <v>0.20833333333333331</v>
      </c>
    </row>
    <row r="14" spans="2:4" ht="30" x14ac:dyDescent="0.25">
      <c r="B14" s="14" t="s">
        <v>67</v>
      </c>
      <c r="C14">
        <f>(C12*C8)+(C13*C9)</f>
        <v>3.9583333333333335</v>
      </c>
    </row>
    <row r="15" spans="2:4" x14ac:dyDescent="0.25">
      <c r="B15" t="s">
        <v>5</v>
      </c>
      <c r="C15">
        <v>2</v>
      </c>
    </row>
    <row r="16" spans="2:4" x14ac:dyDescent="0.25">
      <c r="B16" t="s">
        <v>4</v>
      </c>
      <c r="C16">
        <f>C14+C15</f>
        <v>5.9583333333333339</v>
      </c>
    </row>
    <row r="18" spans="2:5" ht="31.5" customHeight="1" x14ac:dyDescent="0.25">
      <c r="B18" s="24" t="s">
        <v>6</v>
      </c>
      <c r="C18" s="25"/>
      <c r="D18" s="25"/>
    </row>
    <row r="19" spans="2:5" ht="15.75" x14ac:dyDescent="0.25">
      <c r="B19" s="15"/>
    </row>
    <row r="20" spans="2:5" x14ac:dyDescent="0.25">
      <c r="B20" s="26" t="s">
        <v>7</v>
      </c>
      <c r="C20" s="27"/>
      <c r="D20" s="27"/>
    </row>
    <row r="21" spans="2:5" ht="15.75" x14ac:dyDescent="0.25">
      <c r="B21" s="15" t="s">
        <v>9</v>
      </c>
      <c r="C21" s="10">
        <v>310000</v>
      </c>
    </row>
    <row r="22" spans="2:5" ht="30" customHeight="1" x14ac:dyDescent="0.25">
      <c r="B22" s="26" t="s">
        <v>8</v>
      </c>
      <c r="C22" s="27"/>
      <c r="D22" s="27"/>
    </row>
    <row r="23" spans="2:5" ht="15.75" x14ac:dyDescent="0.25">
      <c r="B23" s="15" t="s">
        <v>25</v>
      </c>
      <c r="C23" s="10">
        <v>42000</v>
      </c>
    </row>
    <row r="24" spans="2:5" ht="15.75" x14ac:dyDescent="0.25">
      <c r="B24" s="15" t="s">
        <v>26</v>
      </c>
      <c r="C24" s="10">
        <v>56000</v>
      </c>
    </row>
    <row r="25" spans="2:5" ht="31.5" customHeight="1" x14ac:dyDescent="0.25">
      <c r="B25" s="26" t="s">
        <v>40</v>
      </c>
      <c r="C25" s="27"/>
      <c r="D25" s="27"/>
      <c r="E25" s="27"/>
    </row>
    <row r="27" spans="2:5" ht="15.75" x14ac:dyDescent="0.25">
      <c r="B27" s="15" t="s">
        <v>41</v>
      </c>
      <c r="C27" s="10">
        <f>C21/30</f>
        <v>10333.333333333334</v>
      </c>
    </row>
    <row r="28" spans="2:5" ht="15.75" x14ac:dyDescent="0.25">
      <c r="B28" s="12"/>
      <c r="C28" s="10"/>
    </row>
    <row r="29" spans="2:5" ht="15.75" x14ac:dyDescent="0.25">
      <c r="B29" s="2" t="s">
        <v>14</v>
      </c>
      <c r="C29" s="10">
        <f>C16*C27</f>
        <v>61569.444444444453</v>
      </c>
    </row>
    <row r="32" spans="2:5" ht="18.75" x14ac:dyDescent="0.3">
      <c r="B32" s="13" t="s">
        <v>39</v>
      </c>
    </row>
    <row r="33" spans="2:4" x14ac:dyDescent="0.25">
      <c r="B33" t="s">
        <v>0</v>
      </c>
      <c r="C33" s="4">
        <f>C4</f>
        <v>43748</v>
      </c>
    </row>
    <row r="34" spans="2:4" x14ac:dyDescent="0.25">
      <c r="B34" t="s">
        <v>1</v>
      </c>
      <c r="C34" s="4">
        <f>C5</f>
        <v>43845</v>
      </c>
    </row>
    <row r="35" spans="2:4" x14ac:dyDescent="0.25">
      <c r="B35" s="3" t="s">
        <v>31</v>
      </c>
    </row>
    <row r="36" spans="2:4" x14ac:dyDescent="0.25">
      <c r="B36" t="s">
        <v>3</v>
      </c>
      <c r="C36">
        <f>C8</f>
        <v>3</v>
      </c>
    </row>
    <row r="37" spans="2:4" x14ac:dyDescent="0.25">
      <c r="B37" t="s">
        <v>15</v>
      </c>
      <c r="C37">
        <f>C9</f>
        <v>5</v>
      </c>
    </row>
    <row r="38" spans="2:4" x14ac:dyDescent="0.25">
      <c r="B38" t="s">
        <v>32</v>
      </c>
      <c r="C38">
        <v>3</v>
      </c>
      <c r="D38" t="s">
        <v>22</v>
      </c>
    </row>
    <row r="40" spans="2:4" x14ac:dyDescent="0.25">
      <c r="B40" t="s">
        <v>33</v>
      </c>
    </row>
    <row r="41" spans="2:4" x14ac:dyDescent="0.25">
      <c r="B41" t="s">
        <v>19</v>
      </c>
      <c r="C41" s="7">
        <f>C21</f>
        <v>310000</v>
      </c>
    </row>
    <row r="42" spans="2:4" x14ac:dyDescent="0.25">
      <c r="B42" t="s">
        <v>35</v>
      </c>
      <c r="C42" s="7">
        <f>C41*25%</f>
        <v>77500</v>
      </c>
    </row>
    <row r="43" spans="2:4" x14ac:dyDescent="0.25">
      <c r="B43" t="s">
        <v>20</v>
      </c>
      <c r="C43" s="7">
        <f>C24</f>
        <v>56000</v>
      </c>
    </row>
    <row r="44" spans="2:4" x14ac:dyDescent="0.25">
      <c r="B44" t="s">
        <v>36</v>
      </c>
      <c r="C44" s="7">
        <f>C23</f>
        <v>42000</v>
      </c>
    </row>
    <row r="45" spans="2:4" x14ac:dyDescent="0.25">
      <c r="B45" t="s">
        <v>21</v>
      </c>
      <c r="C45" s="10">
        <f>SUM(C41:C44)</f>
        <v>485500</v>
      </c>
    </row>
    <row r="46" spans="2:4" x14ac:dyDescent="0.25">
      <c r="B46" s="3" t="s">
        <v>23</v>
      </c>
      <c r="C46" s="10">
        <f>C45/30</f>
        <v>16183.333333333334</v>
      </c>
    </row>
    <row r="48" spans="2:4" x14ac:dyDescent="0.25">
      <c r="B48" s="3" t="s">
        <v>37</v>
      </c>
      <c r="C48" s="10">
        <f>C46*C38</f>
        <v>48550</v>
      </c>
    </row>
  </sheetData>
  <mergeCells count="4">
    <mergeCell ref="B18:D18"/>
    <mergeCell ref="B20:D20"/>
    <mergeCell ref="B22:D22"/>
    <mergeCell ref="B25:E2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4"/>
  <sheetViews>
    <sheetView topLeftCell="A42" zoomScale="150" zoomScaleNormal="150" workbookViewId="0">
      <selection activeCell="D56" sqref="D56"/>
    </sheetView>
  </sheetViews>
  <sheetFormatPr baseColWidth="10" defaultRowHeight="15" x14ac:dyDescent="0.25"/>
  <cols>
    <col min="1" max="1" width="4.85546875" customWidth="1"/>
    <col min="2" max="2" width="41" customWidth="1"/>
    <col min="3" max="3" width="11.85546875" customWidth="1"/>
  </cols>
  <sheetData>
    <row r="1" spans="2:4" ht="18.75" x14ac:dyDescent="0.3">
      <c r="B1" s="13" t="s">
        <v>24</v>
      </c>
    </row>
    <row r="2" spans="2:4" x14ac:dyDescent="0.25">
      <c r="B2" t="s">
        <v>49</v>
      </c>
      <c r="C2">
        <v>15</v>
      </c>
    </row>
    <row r="4" spans="2:4" x14ac:dyDescent="0.25">
      <c r="B4" t="s">
        <v>0</v>
      </c>
      <c r="C4" s="4">
        <v>43774</v>
      </c>
    </row>
    <row r="5" spans="2:4" x14ac:dyDescent="0.25">
      <c r="B5" t="s">
        <v>1</v>
      </c>
      <c r="C5" s="4">
        <v>43873</v>
      </c>
    </row>
    <row r="6" spans="2:4" x14ac:dyDescent="0.25">
      <c r="C6" s="4"/>
    </row>
    <row r="7" spans="2:4" ht="18.75" x14ac:dyDescent="0.3">
      <c r="B7" s="13" t="s">
        <v>2</v>
      </c>
      <c r="C7" s="4"/>
    </row>
    <row r="8" spans="2:4" x14ac:dyDescent="0.25">
      <c r="B8" t="s">
        <v>3</v>
      </c>
      <c r="C8">
        <v>3</v>
      </c>
    </row>
    <row r="9" spans="2:4" x14ac:dyDescent="0.25">
      <c r="B9" t="s">
        <v>15</v>
      </c>
      <c r="C9">
        <v>7</v>
      </c>
    </row>
    <row r="11" spans="2:4" x14ac:dyDescent="0.25">
      <c r="B11" t="s">
        <v>38</v>
      </c>
    </row>
    <row r="12" spans="2:4" x14ac:dyDescent="0.25">
      <c r="B12" t="s">
        <v>50</v>
      </c>
      <c r="C12">
        <f>C2/12</f>
        <v>1.25</v>
      </c>
      <c r="D12">
        <f>C12*C8</f>
        <v>3.75</v>
      </c>
    </row>
    <row r="13" spans="2:4" x14ac:dyDescent="0.25">
      <c r="B13" s="21" t="s">
        <v>51</v>
      </c>
      <c r="C13">
        <f>C12/30</f>
        <v>4.1666666666666664E-2</v>
      </c>
      <c r="D13">
        <f>C13*C9</f>
        <v>0.29166666666666663</v>
      </c>
    </row>
    <row r="14" spans="2:4" ht="30" x14ac:dyDescent="0.25">
      <c r="B14" s="21" t="s">
        <v>43</v>
      </c>
      <c r="C14">
        <f>(C12*C8)+(C13*C9)</f>
        <v>4.041666666666667</v>
      </c>
    </row>
    <row r="15" spans="2:4" x14ac:dyDescent="0.25">
      <c r="B15" t="s">
        <v>5</v>
      </c>
      <c r="C15">
        <v>2</v>
      </c>
    </row>
    <row r="16" spans="2:4" x14ac:dyDescent="0.25">
      <c r="B16" t="s">
        <v>4</v>
      </c>
      <c r="C16">
        <f>C14+C15</f>
        <v>6.041666666666667</v>
      </c>
    </row>
    <row r="18" spans="2:6" ht="31.5" customHeight="1" x14ac:dyDescent="0.25">
      <c r="B18" s="24" t="s">
        <v>6</v>
      </c>
      <c r="C18" s="25"/>
      <c r="D18" s="25"/>
    </row>
    <row r="19" spans="2:6" ht="15.75" x14ac:dyDescent="0.25">
      <c r="B19" s="22"/>
    </row>
    <row r="20" spans="2:6" x14ac:dyDescent="0.25">
      <c r="B20" s="26" t="s">
        <v>7</v>
      </c>
      <c r="C20" s="27"/>
      <c r="D20" s="27"/>
    </row>
    <row r="21" spans="2:6" ht="15.75" x14ac:dyDescent="0.25">
      <c r="B21" s="22" t="s">
        <v>52</v>
      </c>
      <c r="C21" s="10">
        <v>12500</v>
      </c>
    </row>
    <row r="22" spans="2:6" ht="30" customHeight="1" x14ac:dyDescent="0.25">
      <c r="B22" s="26" t="s">
        <v>8</v>
      </c>
      <c r="C22" s="27"/>
      <c r="D22" s="27"/>
    </row>
    <row r="23" spans="2:6" ht="15.75" x14ac:dyDescent="0.25">
      <c r="B23" s="22" t="s">
        <v>25</v>
      </c>
      <c r="C23" s="10">
        <v>33000</v>
      </c>
    </row>
    <row r="24" spans="2:6" ht="15.75" x14ac:dyDescent="0.25">
      <c r="B24" s="22" t="s">
        <v>26</v>
      </c>
      <c r="C24" s="10">
        <v>33000</v>
      </c>
    </row>
    <row r="25" spans="2:6" ht="31.5" customHeight="1" x14ac:dyDescent="0.25">
      <c r="B25" s="26" t="s">
        <v>53</v>
      </c>
      <c r="C25" s="27"/>
      <c r="D25" s="27"/>
      <c r="E25" s="27"/>
    </row>
    <row r="26" spans="2:6" ht="15.75" thickBot="1" x14ac:dyDescent="0.3"/>
    <row r="27" spans="2:6" ht="15" customHeight="1" x14ac:dyDescent="0.25">
      <c r="B27" s="30" t="s">
        <v>11</v>
      </c>
      <c r="C27" s="32" t="s">
        <v>54</v>
      </c>
      <c r="D27" s="28" t="s">
        <v>55</v>
      </c>
      <c r="E27" s="28" t="s">
        <v>16</v>
      </c>
      <c r="F27" s="28" t="s">
        <v>17</v>
      </c>
    </row>
    <row r="28" spans="2:6" ht="9.75" customHeight="1" thickBot="1" x14ac:dyDescent="0.3">
      <c r="B28" s="31"/>
      <c r="C28" s="33">
        <v>2019</v>
      </c>
      <c r="D28" s="29"/>
      <c r="E28" s="29"/>
      <c r="F28" s="29"/>
    </row>
    <row r="29" spans="2:6" ht="16.5" thickBot="1" x14ac:dyDescent="0.3">
      <c r="B29" s="6" t="s">
        <v>56</v>
      </c>
      <c r="C29" s="8">
        <f>C21*23</f>
        <v>287500</v>
      </c>
      <c r="D29" s="8">
        <f>C21*25</f>
        <v>312500</v>
      </c>
      <c r="E29" s="8">
        <f>C21*26</f>
        <v>325000</v>
      </c>
      <c r="F29" s="8">
        <f>C21*10</f>
        <v>125000</v>
      </c>
    </row>
    <row r="30" spans="2:6" ht="16.5" thickBot="1" x14ac:dyDescent="0.3">
      <c r="B30" s="6" t="s">
        <v>12</v>
      </c>
      <c r="C30" s="8">
        <f>C29/23*3</f>
        <v>37500</v>
      </c>
      <c r="D30" s="8">
        <f>D29/25*6</f>
        <v>75000</v>
      </c>
      <c r="E30" s="8">
        <f>E29/26*5</f>
        <v>62500</v>
      </c>
      <c r="F30" s="8">
        <f>F29/10*2</f>
        <v>25000</v>
      </c>
    </row>
    <row r="31" spans="2:6" ht="16.5" thickBot="1" x14ac:dyDescent="0.3">
      <c r="B31" s="6" t="s">
        <v>13</v>
      </c>
      <c r="C31" s="9">
        <f>C29+C30</f>
        <v>325000</v>
      </c>
      <c r="D31" s="16">
        <f t="shared" ref="D31:F31" si="0">D29+D30</f>
        <v>387500</v>
      </c>
      <c r="E31" s="16">
        <f t="shared" si="0"/>
        <v>387500</v>
      </c>
      <c r="F31" s="17">
        <f t="shared" si="0"/>
        <v>150000</v>
      </c>
    </row>
    <row r="32" spans="2:6" ht="15.75" x14ac:dyDescent="0.25">
      <c r="B32" s="12" t="s">
        <v>57</v>
      </c>
      <c r="C32" s="10">
        <f>(D31+E31)/2</f>
        <v>387500</v>
      </c>
    </row>
    <row r="33" spans="2:4" ht="15.75" x14ac:dyDescent="0.25">
      <c r="B33" s="12" t="s">
        <v>47</v>
      </c>
      <c r="C33" s="10">
        <f>C32/30</f>
        <v>12916.666666666666</v>
      </c>
    </row>
    <row r="34" spans="2:4" ht="15.75" x14ac:dyDescent="0.25">
      <c r="B34" s="12" t="s">
        <v>30</v>
      </c>
      <c r="C34" s="10">
        <f>C33</f>
        <v>12916.666666666666</v>
      </c>
    </row>
    <row r="35" spans="2:4" ht="15.75" x14ac:dyDescent="0.25">
      <c r="B35" s="2" t="s">
        <v>14</v>
      </c>
      <c r="C35" s="10">
        <f>C34*C16</f>
        <v>78038.194444444438</v>
      </c>
    </row>
    <row r="38" spans="2:4" ht="18.75" x14ac:dyDescent="0.3">
      <c r="B38" s="13" t="s">
        <v>39</v>
      </c>
    </row>
    <row r="39" spans="2:4" x14ac:dyDescent="0.25">
      <c r="B39" t="s">
        <v>0</v>
      </c>
      <c r="C39" s="4">
        <f>C4</f>
        <v>43774</v>
      </c>
    </row>
    <row r="40" spans="2:4" x14ac:dyDescent="0.25">
      <c r="B40" t="s">
        <v>1</v>
      </c>
      <c r="C40" s="4">
        <f>C5</f>
        <v>43873</v>
      </c>
    </row>
    <row r="41" spans="2:4" x14ac:dyDescent="0.25">
      <c r="B41" t="s">
        <v>31</v>
      </c>
    </row>
    <row r="42" spans="2:4" x14ac:dyDescent="0.25">
      <c r="B42" t="s">
        <v>42</v>
      </c>
      <c r="C42">
        <f>C8</f>
        <v>3</v>
      </c>
    </row>
    <row r="43" spans="2:4" x14ac:dyDescent="0.25">
      <c r="B43" t="s">
        <v>15</v>
      </c>
      <c r="C43">
        <f>C9</f>
        <v>7</v>
      </c>
    </row>
    <row r="44" spans="2:4" x14ac:dyDescent="0.25">
      <c r="B44" s="3" t="s">
        <v>32</v>
      </c>
      <c r="C44" s="3">
        <v>3</v>
      </c>
      <c r="D44" t="s">
        <v>22</v>
      </c>
    </row>
    <row r="46" spans="2:4" x14ac:dyDescent="0.25">
      <c r="B46" t="s">
        <v>33</v>
      </c>
    </row>
    <row r="47" spans="2:4" ht="15.75" x14ac:dyDescent="0.25">
      <c r="B47" s="12" t="s">
        <v>57</v>
      </c>
      <c r="C47" s="7">
        <f>C32</f>
        <v>387500</v>
      </c>
    </row>
    <row r="48" spans="2:4" x14ac:dyDescent="0.25">
      <c r="B48" t="s">
        <v>35</v>
      </c>
      <c r="C48" s="7">
        <f>C47*25%</f>
        <v>96875</v>
      </c>
    </row>
    <row r="49" spans="2:3" x14ac:dyDescent="0.25">
      <c r="B49" t="s">
        <v>20</v>
      </c>
      <c r="C49" s="7">
        <f>C24</f>
        <v>33000</v>
      </c>
    </row>
    <row r="50" spans="2:3" x14ac:dyDescent="0.25">
      <c r="B50" t="s">
        <v>36</v>
      </c>
      <c r="C50" s="7">
        <f>C23</f>
        <v>33000</v>
      </c>
    </row>
    <row r="51" spans="2:3" x14ac:dyDescent="0.25">
      <c r="B51" t="s">
        <v>21</v>
      </c>
      <c r="C51" s="10">
        <f>SUM(C47:C50)</f>
        <v>550375</v>
      </c>
    </row>
    <row r="52" spans="2:3" x14ac:dyDescent="0.25">
      <c r="B52" s="3" t="s">
        <v>23</v>
      </c>
      <c r="C52" s="10">
        <f>C51/30</f>
        <v>18345.833333333332</v>
      </c>
    </row>
    <row r="54" spans="2:3" x14ac:dyDescent="0.25">
      <c r="B54" s="3" t="s">
        <v>37</v>
      </c>
      <c r="C54" s="10">
        <f>C52*C44</f>
        <v>55037.5</v>
      </c>
    </row>
  </sheetData>
  <mergeCells count="9">
    <mergeCell ref="F27:F28"/>
    <mergeCell ref="B18:D18"/>
    <mergeCell ref="B20:D20"/>
    <mergeCell ref="B22:D22"/>
    <mergeCell ref="B25:E25"/>
    <mergeCell ref="B27:B28"/>
    <mergeCell ref="C27:C28"/>
    <mergeCell ref="D27:D28"/>
    <mergeCell ref="E27:E2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6"/>
  <sheetViews>
    <sheetView topLeftCell="A45" zoomScale="160" zoomScaleNormal="160" workbookViewId="0">
      <selection activeCell="C57" sqref="C57"/>
    </sheetView>
  </sheetViews>
  <sheetFormatPr baseColWidth="10" defaultRowHeight="15" x14ac:dyDescent="0.25"/>
  <cols>
    <col min="1" max="1" width="4.85546875" customWidth="1"/>
    <col min="2" max="2" width="41" customWidth="1"/>
  </cols>
  <sheetData>
    <row r="1" spans="2:4" ht="18.75" x14ac:dyDescent="0.3">
      <c r="B1" s="13" t="s">
        <v>24</v>
      </c>
    </row>
    <row r="2" spans="2:4" x14ac:dyDescent="0.25">
      <c r="B2" t="s">
        <v>49</v>
      </c>
      <c r="C2">
        <v>15</v>
      </c>
    </row>
    <row r="4" spans="2:4" x14ac:dyDescent="0.25">
      <c r="B4" t="s">
        <v>0</v>
      </c>
      <c r="C4" s="4">
        <v>43841</v>
      </c>
    </row>
    <row r="5" spans="2:4" x14ac:dyDescent="0.25">
      <c r="B5" t="s">
        <v>1</v>
      </c>
      <c r="C5" s="4">
        <v>43977</v>
      </c>
    </row>
    <row r="6" spans="2:4" x14ac:dyDescent="0.25">
      <c r="C6" s="4"/>
    </row>
    <row r="7" spans="2:4" ht="18.75" x14ac:dyDescent="0.3">
      <c r="B7" s="13" t="s">
        <v>2</v>
      </c>
      <c r="C7" s="4"/>
    </row>
    <row r="8" spans="2:4" x14ac:dyDescent="0.25">
      <c r="B8" t="s">
        <v>3</v>
      </c>
      <c r="C8">
        <v>4</v>
      </c>
    </row>
    <row r="9" spans="2:4" x14ac:dyDescent="0.25">
      <c r="B9" t="s">
        <v>15</v>
      </c>
      <c r="C9">
        <v>15</v>
      </c>
    </row>
    <row r="11" spans="2:4" x14ac:dyDescent="0.25">
      <c r="B11" t="s">
        <v>38</v>
      </c>
    </row>
    <row r="12" spans="2:4" x14ac:dyDescent="0.25">
      <c r="B12" t="s">
        <v>50</v>
      </c>
      <c r="C12">
        <f>C2/12</f>
        <v>1.25</v>
      </c>
      <c r="D12">
        <f>C12*C8</f>
        <v>5</v>
      </c>
    </row>
    <row r="13" spans="2:4" x14ac:dyDescent="0.25">
      <c r="B13" s="14" t="s">
        <v>51</v>
      </c>
      <c r="C13">
        <f>C12/30</f>
        <v>4.1666666666666664E-2</v>
      </c>
      <c r="D13">
        <f>C13*C9</f>
        <v>0.625</v>
      </c>
    </row>
    <row r="14" spans="2:4" ht="30" x14ac:dyDescent="0.25">
      <c r="B14" s="14" t="s">
        <v>43</v>
      </c>
      <c r="C14">
        <f>(C12*C8)+(C13*C9)</f>
        <v>5.625</v>
      </c>
    </row>
    <row r="15" spans="2:4" x14ac:dyDescent="0.25">
      <c r="B15" t="s">
        <v>5</v>
      </c>
      <c r="C15">
        <v>2</v>
      </c>
    </row>
    <row r="16" spans="2:4" x14ac:dyDescent="0.25">
      <c r="B16" t="s">
        <v>4</v>
      </c>
      <c r="C16">
        <f>C14+C15</f>
        <v>7.625</v>
      </c>
    </row>
    <row r="18" spans="2:7" ht="31.5" customHeight="1" x14ac:dyDescent="0.25">
      <c r="B18" s="24" t="s">
        <v>6</v>
      </c>
      <c r="C18" s="25"/>
      <c r="D18" s="25"/>
    </row>
    <row r="19" spans="2:7" ht="15.75" x14ac:dyDescent="0.25">
      <c r="B19" s="15"/>
    </row>
    <row r="20" spans="2:7" x14ac:dyDescent="0.25">
      <c r="B20" s="26" t="s">
        <v>7</v>
      </c>
      <c r="C20" s="27"/>
      <c r="D20" s="27"/>
    </row>
    <row r="21" spans="2:7" ht="15.75" x14ac:dyDescent="0.25">
      <c r="B21" s="15" t="s">
        <v>9</v>
      </c>
      <c r="C21" s="10">
        <v>360000</v>
      </c>
    </row>
    <row r="22" spans="2:7" ht="30" customHeight="1" x14ac:dyDescent="0.25">
      <c r="B22" s="26" t="s">
        <v>8</v>
      </c>
      <c r="C22" s="27"/>
      <c r="D22" s="27"/>
    </row>
    <row r="23" spans="2:7" ht="15.75" x14ac:dyDescent="0.25">
      <c r="B23" s="15" t="s">
        <v>25</v>
      </c>
      <c r="C23" s="10">
        <v>35000</v>
      </c>
    </row>
    <row r="24" spans="2:7" ht="15.75" x14ac:dyDescent="0.25">
      <c r="B24" s="15" t="s">
        <v>26</v>
      </c>
      <c r="C24" s="10">
        <v>40000</v>
      </c>
    </row>
    <row r="25" spans="2:7" ht="31.5" customHeight="1" x14ac:dyDescent="0.25">
      <c r="B25" s="26" t="s">
        <v>46</v>
      </c>
      <c r="C25" s="27"/>
      <c r="D25" s="27"/>
      <c r="E25" s="27"/>
    </row>
    <row r="26" spans="2:7" ht="15.75" thickBot="1" x14ac:dyDescent="0.3"/>
    <row r="27" spans="2:7" x14ac:dyDescent="0.25">
      <c r="B27" s="30" t="s">
        <v>11</v>
      </c>
      <c r="C27" s="28" t="s">
        <v>16</v>
      </c>
      <c r="D27" s="28" t="s">
        <v>17</v>
      </c>
      <c r="E27" s="28" t="s">
        <v>18</v>
      </c>
      <c r="F27" s="28" t="s">
        <v>44</v>
      </c>
      <c r="G27" s="28" t="s">
        <v>45</v>
      </c>
    </row>
    <row r="28" spans="2:7" ht="9.75" customHeight="1" thickBot="1" x14ac:dyDescent="0.3">
      <c r="B28" s="31"/>
      <c r="C28" s="29">
        <v>2019</v>
      </c>
      <c r="D28" s="29"/>
      <c r="E28" s="29"/>
      <c r="F28" s="29"/>
      <c r="G28" s="29"/>
    </row>
    <row r="29" spans="2:7" ht="16.5" thickBot="1" x14ac:dyDescent="0.3">
      <c r="B29" s="6" t="s">
        <v>27</v>
      </c>
      <c r="C29" s="8">
        <v>150000</v>
      </c>
      <c r="D29" s="8">
        <v>180000</v>
      </c>
      <c r="E29" s="8">
        <v>225000</v>
      </c>
      <c r="F29" s="8">
        <v>201000</v>
      </c>
      <c r="G29" s="8">
        <v>170000</v>
      </c>
    </row>
    <row r="30" spans="2:7" ht="16.5" thickBot="1" x14ac:dyDescent="0.3">
      <c r="B30" s="6" t="s">
        <v>12</v>
      </c>
      <c r="C30" s="8">
        <f>C29/18*3</f>
        <v>25000</v>
      </c>
      <c r="D30" s="8">
        <f>D29/25*4</f>
        <v>28800</v>
      </c>
      <c r="E30" s="8">
        <f>E29/26*5</f>
        <v>43269.230769230773</v>
      </c>
      <c r="F30" s="8">
        <f>F29/24*6</f>
        <v>50250</v>
      </c>
      <c r="G30" s="8">
        <f>G29/20*6</f>
        <v>51000</v>
      </c>
    </row>
    <row r="31" spans="2:7" ht="16.5" thickBot="1" x14ac:dyDescent="0.3">
      <c r="B31" s="6" t="s">
        <v>13</v>
      </c>
      <c r="C31" s="9">
        <f>C29+C30</f>
        <v>175000</v>
      </c>
      <c r="D31" s="16">
        <f t="shared" ref="D31:E31" si="0">D29+D30</f>
        <v>208800</v>
      </c>
      <c r="E31" s="16">
        <f t="shared" si="0"/>
        <v>268269.23076923075</v>
      </c>
      <c r="F31" s="16">
        <f t="shared" ref="F31:G31" si="1">F29+F30</f>
        <v>251250</v>
      </c>
      <c r="G31" s="9">
        <f t="shared" si="1"/>
        <v>221000</v>
      </c>
    </row>
    <row r="32" spans="2:7" ht="31.5" x14ac:dyDescent="0.25">
      <c r="B32" s="12" t="s">
        <v>28</v>
      </c>
      <c r="C32" s="10">
        <f>(D31+E31+F31)/3</f>
        <v>242773.07692307691</v>
      </c>
    </row>
    <row r="33" spans="2:4" ht="15.75" x14ac:dyDescent="0.25">
      <c r="B33" s="12" t="s">
        <v>47</v>
      </c>
      <c r="C33" s="10">
        <f>C32/30</f>
        <v>8092.4358974358965</v>
      </c>
    </row>
    <row r="34" spans="2:4" ht="15.75" x14ac:dyDescent="0.25">
      <c r="B34" s="15" t="s">
        <v>68</v>
      </c>
      <c r="C34" s="10">
        <f>C21/30</f>
        <v>12000</v>
      </c>
    </row>
    <row r="35" spans="2:4" ht="15.75" x14ac:dyDescent="0.25">
      <c r="B35" s="12" t="s">
        <v>30</v>
      </c>
      <c r="C35" s="10">
        <f>C34+C33</f>
        <v>20092.435897435898</v>
      </c>
    </row>
    <row r="36" spans="2:4" ht="15.75" x14ac:dyDescent="0.25">
      <c r="B36" s="2" t="s">
        <v>14</v>
      </c>
      <c r="C36" s="10">
        <f>C35*C16</f>
        <v>153204.82371794872</v>
      </c>
    </row>
    <row r="39" spans="2:4" ht="18.75" x14ac:dyDescent="0.3">
      <c r="B39" s="13" t="s">
        <v>39</v>
      </c>
    </row>
    <row r="40" spans="2:4" x14ac:dyDescent="0.25">
      <c r="B40" t="s">
        <v>0</v>
      </c>
      <c r="C40" s="4">
        <f>C4</f>
        <v>43841</v>
      </c>
    </row>
    <row r="41" spans="2:4" x14ac:dyDescent="0.25">
      <c r="B41" t="s">
        <v>1</v>
      </c>
      <c r="C41" s="4">
        <f>C5</f>
        <v>43977</v>
      </c>
    </row>
    <row r="42" spans="2:4" x14ac:dyDescent="0.25">
      <c r="B42" t="s">
        <v>31</v>
      </c>
    </row>
    <row r="43" spans="2:4" x14ac:dyDescent="0.25">
      <c r="B43" t="s">
        <v>42</v>
      </c>
      <c r="C43">
        <f>C8</f>
        <v>4</v>
      </c>
    </row>
    <row r="44" spans="2:4" x14ac:dyDescent="0.25">
      <c r="B44" t="s">
        <v>15</v>
      </c>
      <c r="C44">
        <f>C9</f>
        <v>15</v>
      </c>
    </row>
    <row r="45" spans="2:4" x14ac:dyDescent="0.25">
      <c r="B45" s="3" t="s">
        <v>32</v>
      </c>
      <c r="C45" s="3">
        <v>4</v>
      </c>
      <c r="D45" t="s">
        <v>22</v>
      </c>
    </row>
    <row r="47" spans="2:4" x14ac:dyDescent="0.25">
      <c r="B47" t="s">
        <v>33</v>
      </c>
    </row>
    <row r="48" spans="2:4" x14ac:dyDescent="0.25">
      <c r="B48" t="s">
        <v>19</v>
      </c>
      <c r="C48" s="7">
        <f>C21</f>
        <v>360000</v>
      </c>
    </row>
    <row r="49" spans="2:3" ht="31.5" x14ac:dyDescent="0.25">
      <c r="B49" s="12" t="s">
        <v>34</v>
      </c>
      <c r="C49" s="7">
        <f>C32</f>
        <v>242773.07692307691</v>
      </c>
    </row>
    <row r="50" spans="2:3" x14ac:dyDescent="0.25">
      <c r="B50" t="s">
        <v>35</v>
      </c>
      <c r="C50" s="7">
        <v>119146</v>
      </c>
    </row>
    <row r="51" spans="2:3" x14ac:dyDescent="0.25">
      <c r="B51" t="s">
        <v>20</v>
      </c>
      <c r="C51" s="7">
        <f>C24</f>
        <v>40000</v>
      </c>
    </row>
    <row r="52" spans="2:3" x14ac:dyDescent="0.25">
      <c r="B52" t="s">
        <v>36</v>
      </c>
      <c r="C52" s="7">
        <f>C23</f>
        <v>35000</v>
      </c>
    </row>
    <row r="53" spans="2:3" x14ac:dyDescent="0.25">
      <c r="B53" t="s">
        <v>21</v>
      </c>
      <c r="C53" s="10">
        <f>SUM(C48:C52)</f>
        <v>796919.07692307688</v>
      </c>
    </row>
    <row r="54" spans="2:3" x14ac:dyDescent="0.25">
      <c r="B54" s="3" t="s">
        <v>23</v>
      </c>
      <c r="C54" s="10">
        <f>C53/30</f>
        <v>26563.969230769228</v>
      </c>
    </row>
    <row r="56" spans="2:3" x14ac:dyDescent="0.25">
      <c r="B56" s="3" t="s">
        <v>37</v>
      </c>
      <c r="C56" s="10">
        <f>C54*C45</f>
        <v>106255.87692307691</v>
      </c>
    </row>
  </sheetData>
  <mergeCells count="10">
    <mergeCell ref="F27:F28"/>
    <mergeCell ref="G27:G28"/>
    <mergeCell ref="B18:D18"/>
    <mergeCell ref="B20:D20"/>
    <mergeCell ref="B22:D22"/>
    <mergeCell ref="B25:E25"/>
    <mergeCell ref="B27:B28"/>
    <mergeCell ref="C27:C28"/>
    <mergeCell ref="D27:D28"/>
    <mergeCell ref="E27:E2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6"/>
  <sheetViews>
    <sheetView topLeftCell="A40" zoomScale="90" zoomScaleNormal="90" workbookViewId="0">
      <selection activeCell="B35" sqref="B35"/>
    </sheetView>
  </sheetViews>
  <sheetFormatPr baseColWidth="10" defaultRowHeight="15" x14ac:dyDescent="0.25"/>
  <cols>
    <col min="1" max="1" width="4.85546875" customWidth="1"/>
    <col min="2" max="2" width="41" customWidth="1"/>
  </cols>
  <sheetData>
    <row r="1" spans="2:4" ht="18.75" x14ac:dyDescent="0.3">
      <c r="B1" s="13" t="s">
        <v>24</v>
      </c>
    </row>
    <row r="2" spans="2:4" x14ac:dyDescent="0.25">
      <c r="B2" t="s">
        <v>49</v>
      </c>
      <c r="C2">
        <v>15</v>
      </c>
    </row>
    <row r="4" spans="2:4" x14ac:dyDescent="0.25">
      <c r="B4" t="s">
        <v>0</v>
      </c>
      <c r="C4" s="4">
        <v>43839</v>
      </c>
    </row>
    <row r="5" spans="2:4" x14ac:dyDescent="0.25">
      <c r="B5" t="s">
        <v>1</v>
      </c>
      <c r="C5" s="4">
        <v>43979</v>
      </c>
    </row>
    <row r="6" spans="2:4" x14ac:dyDescent="0.25">
      <c r="C6" s="4"/>
    </row>
    <row r="7" spans="2:4" ht="18.75" x14ac:dyDescent="0.3">
      <c r="B7" s="13" t="s">
        <v>2</v>
      </c>
      <c r="C7" s="4"/>
    </row>
    <row r="8" spans="2:4" x14ac:dyDescent="0.25">
      <c r="B8" t="s">
        <v>3</v>
      </c>
      <c r="C8">
        <v>4</v>
      </c>
    </row>
    <row r="9" spans="2:4" x14ac:dyDescent="0.25">
      <c r="B9" t="s">
        <v>15</v>
      </c>
      <c r="C9">
        <v>19</v>
      </c>
    </row>
    <row r="11" spans="2:4" x14ac:dyDescent="0.25">
      <c r="B11" t="s">
        <v>38</v>
      </c>
    </row>
    <row r="12" spans="2:4" x14ac:dyDescent="0.25">
      <c r="B12" t="s">
        <v>50</v>
      </c>
      <c r="C12">
        <f>C2/12</f>
        <v>1.25</v>
      </c>
      <c r="D12" s="20">
        <f>C12*C8</f>
        <v>5</v>
      </c>
    </row>
    <row r="13" spans="2:4" x14ac:dyDescent="0.25">
      <c r="B13" s="14" t="s">
        <v>51</v>
      </c>
      <c r="C13">
        <f>C12/30</f>
        <v>4.1666666666666664E-2</v>
      </c>
      <c r="D13" s="20">
        <f>C13*C9</f>
        <v>0.79166666666666663</v>
      </c>
    </row>
    <row r="14" spans="2:4" ht="30" x14ac:dyDescent="0.25">
      <c r="B14" s="14" t="s">
        <v>43</v>
      </c>
      <c r="C14">
        <f>(C12*C8)+(C13*C9)</f>
        <v>5.791666666666667</v>
      </c>
    </row>
    <row r="15" spans="2:4" x14ac:dyDescent="0.25">
      <c r="B15" t="s">
        <v>5</v>
      </c>
      <c r="C15">
        <v>2</v>
      </c>
    </row>
    <row r="16" spans="2:4" x14ac:dyDescent="0.25">
      <c r="B16" t="s">
        <v>4</v>
      </c>
      <c r="C16">
        <f>C14+C15</f>
        <v>7.791666666666667</v>
      </c>
    </row>
    <row r="18" spans="2:7" ht="31.5" customHeight="1" x14ac:dyDescent="0.25">
      <c r="B18" s="24" t="s">
        <v>6</v>
      </c>
      <c r="C18" s="25"/>
      <c r="D18" s="25"/>
    </row>
    <row r="19" spans="2:7" ht="15.75" x14ac:dyDescent="0.25">
      <c r="B19" s="15"/>
    </row>
    <row r="20" spans="2:7" x14ac:dyDescent="0.25">
      <c r="B20" s="26" t="s">
        <v>7</v>
      </c>
      <c r="C20" s="27"/>
      <c r="D20" s="27"/>
    </row>
    <row r="21" spans="2:7" ht="15.75" x14ac:dyDescent="0.25">
      <c r="B21" s="15" t="s">
        <v>9</v>
      </c>
      <c r="C21" s="10">
        <v>350000</v>
      </c>
    </row>
    <row r="22" spans="2:7" ht="30" customHeight="1" x14ac:dyDescent="0.25">
      <c r="B22" s="26" t="s">
        <v>8</v>
      </c>
      <c r="C22" s="27"/>
      <c r="D22" s="27"/>
    </row>
    <row r="23" spans="2:7" ht="15.75" x14ac:dyDescent="0.25">
      <c r="B23" s="15" t="s">
        <v>25</v>
      </c>
      <c r="C23" s="10">
        <v>40000</v>
      </c>
    </row>
    <row r="24" spans="2:7" ht="15.75" x14ac:dyDescent="0.25">
      <c r="B24" s="15" t="s">
        <v>26</v>
      </c>
      <c r="C24" s="10">
        <v>40000</v>
      </c>
    </row>
    <row r="25" spans="2:7" ht="31.5" customHeight="1" x14ac:dyDescent="0.25">
      <c r="B25" s="26" t="s">
        <v>46</v>
      </c>
      <c r="C25" s="27"/>
      <c r="D25" s="27"/>
      <c r="E25" s="27"/>
    </row>
    <row r="26" spans="2:7" ht="15.75" thickBot="1" x14ac:dyDescent="0.3"/>
    <row r="27" spans="2:7" ht="15" customHeight="1" x14ac:dyDescent="0.25">
      <c r="B27" s="30" t="s">
        <v>11</v>
      </c>
      <c r="C27" s="18" t="s">
        <v>16</v>
      </c>
      <c r="D27" s="28" t="s">
        <v>17</v>
      </c>
      <c r="E27" s="28" t="s">
        <v>48</v>
      </c>
      <c r="F27" s="28" t="s">
        <v>44</v>
      </c>
      <c r="G27" s="28" t="s">
        <v>45</v>
      </c>
    </row>
    <row r="28" spans="2:7" ht="65.25" customHeight="1" thickBot="1" x14ac:dyDescent="0.3">
      <c r="B28" s="31"/>
      <c r="C28" s="19"/>
      <c r="D28" s="29"/>
      <c r="E28" s="29"/>
      <c r="F28" s="29"/>
      <c r="G28" s="29"/>
    </row>
    <row r="29" spans="2:7" ht="16.5" thickBot="1" x14ac:dyDescent="0.3">
      <c r="B29" s="6" t="s">
        <v>27</v>
      </c>
      <c r="C29" s="8">
        <v>135000</v>
      </c>
      <c r="D29" s="8">
        <v>190000</v>
      </c>
      <c r="E29" s="8">
        <v>189000</v>
      </c>
      <c r="F29" s="8">
        <v>200000</v>
      </c>
      <c r="G29" s="8">
        <v>165000</v>
      </c>
    </row>
    <row r="30" spans="2:7" ht="16.5" thickBot="1" x14ac:dyDescent="0.3">
      <c r="B30" s="6" t="s">
        <v>12</v>
      </c>
      <c r="C30" s="8">
        <f>C29/19*3</f>
        <v>21315.78947368421</v>
      </c>
      <c r="D30" s="8">
        <f>D29/25*4</f>
        <v>30400</v>
      </c>
      <c r="E30" s="8">
        <f>E29/25*5</f>
        <v>37800</v>
      </c>
      <c r="F30" s="8">
        <f>F29/24*6</f>
        <v>50000</v>
      </c>
      <c r="G30" s="8">
        <f>G29/22*6</f>
        <v>45000</v>
      </c>
    </row>
    <row r="31" spans="2:7" ht="16.5" thickBot="1" x14ac:dyDescent="0.3">
      <c r="B31" s="6" t="s">
        <v>13</v>
      </c>
      <c r="C31" s="9">
        <f>C29+C30</f>
        <v>156315.78947368421</v>
      </c>
      <c r="D31" s="16">
        <f t="shared" ref="D31:G31" si="0">D29+D30</f>
        <v>220400</v>
      </c>
      <c r="E31" s="17">
        <f t="shared" si="0"/>
        <v>226800</v>
      </c>
      <c r="F31" s="16">
        <f t="shared" si="0"/>
        <v>250000</v>
      </c>
      <c r="G31" s="9">
        <f t="shared" si="0"/>
        <v>210000</v>
      </c>
    </row>
    <row r="32" spans="2:7" ht="31.5" x14ac:dyDescent="0.25">
      <c r="B32" s="12" t="s">
        <v>28</v>
      </c>
      <c r="C32" s="10">
        <f>(D31+F31)/2</f>
        <v>235200</v>
      </c>
    </row>
    <row r="33" spans="2:4" ht="15.75" x14ac:dyDescent="0.25">
      <c r="B33" s="12" t="s">
        <v>47</v>
      </c>
      <c r="C33" s="10">
        <f>C32/30</f>
        <v>7840</v>
      </c>
    </row>
    <row r="34" spans="2:4" ht="15.75" x14ac:dyDescent="0.25">
      <c r="B34" s="15" t="s">
        <v>68</v>
      </c>
      <c r="C34" s="10">
        <f>C21/30</f>
        <v>11666.666666666666</v>
      </c>
    </row>
    <row r="35" spans="2:4" ht="15.75" x14ac:dyDescent="0.25">
      <c r="B35" s="12" t="s">
        <v>30</v>
      </c>
      <c r="C35" s="10">
        <f>C34+C33</f>
        <v>19506.666666666664</v>
      </c>
    </row>
    <row r="36" spans="2:4" ht="15.75" x14ac:dyDescent="0.25">
      <c r="B36" s="2" t="s">
        <v>14</v>
      </c>
      <c r="C36" s="10">
        <f>C35*C16</f>
        <v>151989.44444444444</v>
      </c>
    </row>
    <row r="39" spans="2:4" ht="18.75" x14ac:dyDescent="0.3">
      <c r="B39" s="13" t="s">
        <v>39</v>
      </c>
    </row>
    <row r="40" spans="2:4" x14ac:dyDescent="0.25">
      <c r="B40" t="s">
        <v>0</v>
      </c>
      <c r="C40" s="4">
        <f>C4</f>
        <v>43839</v>
      </c>
    </row>
    <row r="41" spans="2:4" x14ac:dyDescent="0.25">
      <c r="B41" t="s">
        <v>1</v>
      </c>
      <c r="C41" s="4">
        <f>C5</f>
        <v>43979</v>
      </c>
    </row>
    <row r="42" spans="2:4" x14ac:dyDescent="0.25">
      <c r="B42" t="s">
        <v>31</v>
      </c>
    </row>
    <row r="43" spans="2:4" x14ac:dyDescent="0.25">
      <c r="B43" t="s">
        <v>42</v>
      </c>
      <c r="C43">
        <f>C8</f>
        <v>4</v>
      </c>
    </row>
    <row r="44" spans="2:4" x14ac:dyDescent="0.25">
      <c r="B44" t="s">
        <v>15</v>
      </c>
      <c r="C44">
        <f>C9</f>
        <v>19</v>
      </c>
    </row>
    <row r="45" spans="2:4" x14ac:dyDescent="0.25">
      <c r="B45" s="3" t="s">
        <v>32</v>
      </c>
      <c r="C45" s="3">
        <v>5</v>
      </c>
      <c r="D45" t="s">
        <v>22</v>
      </c>
    </row>
    <row r="47" spans="2:4" x14ac:dyDescent="0.25">
      <c r="B47" t="s">
        <v>33</v>
      </c>
    </row>
    <row r="48" spans="2:4" x14ac:dyDescent="0.25">
      <c r="B48" t="s">
        <v>19</v>
      </c>
      <c r="C48" s="7">
        <f>C21</f>
        <v>350000</v>
      </c>
    </row>
    <row r="49" spans="2:3" ht="31.5" x14ac:dyDescent="0.25">
      <c r="B49" s="12" t="s">
        <v>34</v>
      </c>
      <c r="C49" s="7">
        <f>C32</f>
        <v>235200</v>
      </c>
    </row>
    <row r="50" spans="2:3" x14ac:dyDescent="0.25">
      <c r="B50" t="s">
        <v>35</v>
      </c>
      <c r="C50" s="7">
        <v>119146</v>
      </c>
    </row>
    <row r="51" spans="2:3" x14ac:dyDescent="0.25">
      <c r="B51" t="s">
        <v>20</v>
      </c>
      <c r="C51" s="7">
        <f>C24</f>
        <v>40000</v>
      </c>
    </row>
    <row r="52" spans="2:3" x14ac:dyDescent="0.25">
      <c r="B52" t="s">
        <v>36</v>
      </c>
      <c r="C52" s="7">
        <f>C23</f>
        <v>40000</v>
      </c>
    </row>
    <row r="53" spans="2:3" x14ac:dyDescent="0.25">
      <c r="B53" t="s">
        <v>21</v>
      </c>
      <c r="C53" s="10">
        <f>SUM(C48:C52)</f>
        <v>784346</v>
      </c>
    </row>
    <row r="54" spans="2:3" x14ac:dyDescent="0.25">
      <c r="B54" s="3" t="s">
        <v>23</v>
      </c>
      <c r="C54" s="10">
        <f>C53/30</f>
        <v>26144.866666666665</v>
      </c>
    </row>
    <row r="56" spans="2:3" x14ac:dyDescent="0.25">
      <c r="B56" s="3" t="s">
        <v>37</v>
      </c>
      <c r="C56" s="10">
        <f>C54*C45</f>
        <v>130724.33333333333</v>
      </c>
    </row>
  </sheetData>
  <mergeCells count="9">
    <mergeCell ref="F27:F28"/>
    <mergeCell ref="G27:G28"/>
    <mergeCell ref="B18:D18"/>
    <mergeCell ref="B20:D20"/>
    <mergeCell ref="B22:D22"/>
    <mergeCell ref="B25:E25"/>
    <mergeCell ref="B27:B28"/>
    <mergeCell ref="D27:D28"/>
    <mergeCell ref="E27:E2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8"/>
  <sheetViews>
    <sheetView topLeftCell="A3" zoomScale="110" zoomScaleNormal="110" workbookViewId="0">
      <selection activeCell="B35" sqref="B35"/>
    </sheetView>
  </sheetViews>
  <sheetFormatPr baseColWidth="10" defaultRowHeight="15" x14ac:dyDescent="0.25"/>
  <cols>
    <col min="1" max="1" width="4.85546875" customWidth="1"/>
    <col min="2" max="2" width="41" customWidth="1"/>
    <col min="6" max="6" width="12.5703125" customWidth="1"/>
  </cols>
  <sheetData>
    <row r="1" spans="2:4" ht="18.75" x14ac:dyDescent="0.3">
      <c r="B1" s="13" t="s">
        <v>24</v>
      </c>
    </row>
    <row r="2" spans="2:4" x14ac:dyDescent="0.25">
      <c r="B2" t="s">
        <v>49</v>
      </c>
      <c r="C2">
        <v>15</v>
      </c>
    </row>
    <row r="4" spans="2:4" x14ac:dyDescent="0.25">
      <c r="B4" t="s">
        <v>0</v>
      </c>
      <c r="C4" s="4">
        <v>43985</v>
      </c>
    </row>
    <row r="5" spans="2:4" x14ac:dyDescent="0.25">
      <c r="B5" t="s">
        <v>1</v>
      </c>
      <c r="C5" s="4">
        <v>43732</v>
      </c>
    </row>
    <row r="6" spans="2:4" x14ac:dyDescent="0.25">
      <c r="C6" s="4"/>
    </row>
    <row r="7" spans="2:4" ht="18.75" x14ac:dyDescent="0.3">
      <c r="B7" s="13" t="s">
        <v>2</v>
      </c>
      <c r="C7" s="4"/>
    </row>
    <row r="8" spans="2:4" x14ac:dyDescent="0.25">
      <c r="B8" t="s">
        <v>3</v>
      </c>
      <c r="C8">
        <v>3</v>
      </c>
    </row>
    <row r="9" spans="2:4" x14ac:dyDescent="0.25">
      <c r="B9" t="s">
        <v>15</v>
      </c>
      <c r="C9">
        <v>21</v>
      </c>
    </row>
    <row r="11" spans="2:4" x14ac:dyDescent="0.25">
      <c r="B11" t="s">
        <v>38</v>
      </c>
    </row>
    <row r="12" spans="2:4" x14ac:dyDescent="0.25">
      <c r="B12" t="s">
        <v>50</v>
      </c>
      <c r="C12">
        <f>C2/12</f>
        <v>1.25</v>
      </c>
      <c r="D12">
        <f>C12*C8</f>
        <v>3.75</v>
      </c>
    </row>
    <row r="13" spans="2:4" x14ac:dyDescent="0.25">
      <c r="B13" s="5" t="s">
        <v>51</v>
      </c>
      <c r="C13">
        <f>C12/30</f>
        <v>4.1666666666666664E-2</v>
      </c>
      <c r="D13">
        <f>C13*C9</f>
        <v>0.875</v>
      </c>
    </row>
    <row r="14" spans="2:4" ht="30" x14ac:dyDescent="0.25">
      <c r="B14" s="5" t="s">
        <v>67</v>
      </c>
      <c r="C14">
        <f>(C12*C8)+(C13*C9)</f>
        <v>4.625</v>
      </c>
    </row>
    <row r="15" spans="2:4" x14ac:dyDescent="0.25">
      <c r="B15" t="s">
        <v>5</v>
      </c>
      <c r="C15">
        <v>2</v>
      </c>
    </row>
    <row r="16" spans="2:4" x14ac:dyDescent="0.25">
      <c r="B16" t="s">
        <v>4</v>
      </c>
      <c r="C16">
        <f>C14+C15</f>
        <v>6.625</v>
      </c>
    </row>
    <row r="18" spans="2:6" ht="31.5" customHeight="1" x14ac:dyDescent="0.25">
      <c r="B18" s="24" t="s">
        <v>6</v>
      </c>
      <c r="C18" s="25"/>
      <c r="D18" s="25"/>
    </row>
    <row r="19" spans="2:6" ht="15.75" x14ac:dyDescent="0.25">
      <c r="B19" s="1"/>
    </row>
    <row r="20" spans="2:6" x14ac:dyDescent="0.25">
      <c r="B20" s="26" t="s">
        <v>7</v>
      </c>
      <c r="C20" s="27"/>
      <c r="D20" s="27"/>
    </row>
    <row r="21" spans="2:6" ht="15.75" x14ac:dyDescent="0.25">
      <c r="B21" s="1" t="s">
        <v>9</v>
      </c>
      <c r="C21" s="10">
        <v>345000</v>
      </c>
    </row>
    <row r="22" spans="2:6" ht="30" customHeight="1" x14ac:dyDescent="0.25">
      <c r="B22" s="26" t="s">
        <v>8</v>
      </c>
      <c r="C22" s="27"/>
      <c r="D22" s="27"/>
    </row>
    <row r="23" spans="2:6" ht="15.75" x14ac:dyDescent="0.25">
      <c r="B23" s="1" t="s">
        <v>25</v>
      </c>
      <c r="C23" s="10">
        <v>36000</v>
      </c>
    </row>
    <row r="24" spans="2:6" ht="15.75" x14ac:dyDescent="0.25">
      <c r="B24" s="11" t="s">
        <v>26</v>
      </c>
      <c r="C24" s="10">
        <v>50000</v>
      </c>
    </row>
    <row r="25" spans="2:6" ht="31.5" customHeight="1" x14ac:dyDescent="0.25">
      <c r="B25" s="26" t="s">
        <v>10</v>
      </c>
      <c r="C25" s="27"/>
      <c r="D25" s="27"/>
      <c r="E25" s="27"/>
    </row>
    <row r="26" spans="2:6" ht="15.75" thickBot="1" x14ac:dyDescent="0.3"/>
    <row r="27" spans="2:6" x14ac:dyDescent="0.25">
      <c r="B27" s="30" t="s">
        <v>11</v>
      </c>
      <c r="C27" s="28" t="s">
        <v>58</v>
      </c>
      <c r="D27" s="28" t="s">
        <v>59</v>
      </c>
      <c r="E27" s="28" t="s">
        <v>60</v>
      </c>
      <c r="F27" s="28" t="s">
        <v>61</v>
      </c>
    </row>
    <row r="28" spans="2:6" ht="9.75" customHeight="1" thickBot="1" x14ac:dyDescent="0.3">
      <c r="B28" s="31"/>
      <c r="C28" s="29">
        <v>2019</v>
      </c>
      <c r="D28" s="29"/>
      <c r="E28" s="29"/>
      <c r="F28" s="29"/>
    </row>
    <row r="29" spans="2:6" ht="16.5" thickBot="1" x14ac:dyDescent="0.3">
      <c r="B29" s="6" t="s">
        <v>27</v>
      </c>
      <c r="C29" s="8">
        <v>180000</v>
      </c>
      <c r="D29" s="8">
        <v>165000</v>
      </c>
      <c r="E29" s="8">
        <v>210000</v>
      </c>
      <c r="F29" s="8">
        <v>150000</v>
      </c>
    </row>
    <row r="30" spans="2:6" ht="16.5" thickBot="1" x14ac:dyDescent="0.3">
      <c r="B30" s="6" t="s">
        <v>12</v>
      </c>
      <c r="C30" s="8">
        <f>C29/22*5</f>
        <v>40909.090909090912</v>
      </c>
      <c r="D30" s="8">
        <f>D29/26*5</f>
        <v>31730.769230769227</v>
      </c>
      <c r="E30" s="8">
        <f>E29/24*7</f>
        <v>61250</v>
      </c>
      <c r="F30" s="8">
        <f>F29/19*5</f>
        <v>39473.68421052632</v>
      </c>
    </row>
    <row r="31" spans="2:6" ht="16.5" thickBot="1" x14ac:dyDescent="0.3">
      <c r="B31" s="6" t="s">
        <v>13</v>
      </c>
      <c r="C31" s="9">
        <f>C29+C30</f>
        <v>220909.09090909091</v>
      </c>
      <c r="D31" s="16">
        <f t="shared" ref="D31:E31" si="0">D29+D30</f>
        <v>196730.76923076922</v>
      </c>
      <c r="E31" s="16">
        <f t="shared" si="0"/>
        <v>271250</v>
      </c>
      <c r="F31" s="17">
        <f t="shared" ref="F31" si="1">F29+F30</f>
        <v>189473.68421052632</v>
      </c>
    </row>
    <row r="32" spans="2:6" ht="31.5" x14ac:dyDescent="0.25">
      <c r="B32" s="12" t="s">
        <v>28</v>
      </c>
      <c r="C32" s="10">
        <f>(D31+E31)/2</f>
        <v>233990.38461538462</v>
      </c>
    </row>
    <row r="33" spans="2:3" ht="15.75" x14ac:dyDescent="0.25">
      <c r="B33" s="12" t="s">
        <v>29</v>
      </c>
      <c r="C33" s="10">
        <f>C32/30</f>
        <v>7799.6794871794873</v>
      </c>
    </row>
    <row r="34" spans="2:3" ht="15.75" x14ac:dyDescent="0.25">
      <c r="B34" s="1" t="s">
        <v>68</v>
      </c>
      <c r="C34" s="10">
        <f>C21/30</f>
        <v>11500</v>
      </c>
    </row>
    <row r="35" spans="2:3" ht="15.75" x14ac:dyDescent="0.25">
      <c r="B35" s="12" t="s">
        <v>30</v>
      </c>
      <c r="C35" s="10">
        <f>C34+C33</f>
        <v>19299.679487179488</v>
      </c>
    </row>
    <row r="36" spans="2:3" ht="15.75" x14ac:dyDescent="0.25">
      <c r="B36" s="2" t="s">
        <v>14</v>
      </c>
      <c r="C36" s="10">
        <f>C35*C16</f>
        <v>127860.37660256411</v>
      </c>
    </row>
    <row r="39" spans="2:3" ht="18.75" x14ac:dyDescent="0.3">
      <c r="B39" s="13" t="s">
        <v>39</v>
      </c>
    </row>
    <row r="40" spans="2:3" x14ac:dyDescent="0.25">
      <c r="B40" t="s">
        <v>0</v>
      </c>
      <c r="C40" s="4">
        <f>C4</f>
        <v>43985</v>
      </c>
    </row>
    <row r="41" spans="2:3" x14ac:dyDescent="0.25">
      <c r="B41" t="s">
        <v>1</v>
      </c>
      <c r="C41" s="4">
        <f>C5</f>
        <v>43732</v>
      </c>
    </row>
    <row r="42" spans="2:3" x14ac:dyDescent="0.25">
      <c r="B42" t="s">
        <v>31</v>
      </c>
    </row>
    <row r="43" spans="2:3" x14ac:dyDescent="0.25">
      <c r="B43" t="s">
        <v>42</v>
      </c>
      <c r="C43">
        <f>C8</f>
        <v>3</v>
      </c>
    </row>
    <row r="44" spans="2:3" x14ac:dyDescent="0.25">
      <c r="B44" t="s">
        <v>15</v>
      </c>
      <c r="C44">
        <f>C9</f>
        <v>21</v>
      </c>
    </row>
    <row r="45" spans="2:3" x14ac:dyDescent="0.25">
      <c r="B45" s="3" t="s">
        <v>32</v>
      </c>
      <c r="C45" s="3">
        <f>(C46*1)+(C47*3)</f>
        <v>5.5</v>
      </c>
    </row>
    <row r="46" spans="2:3" x14ac:dyDescent="0.25">
      <c r="B46" t="s">
        <v>62</v>
      </c>
      <c r="C46">
        <v>1</v>
      </c>
    </row>
    <row r="47" spans="2:3" x14ac:dyDescent="0.25">
      <c r="B47" t="s">
        <v>63</v>
      </c>
      <c r="C47">
        <v>1.5</v>
      </c>
    </row>
    <row r="49" spans="2:3" x14ac:dyDescent="0.25">
      <c r="B49" t="s">
        <v>33</v>
      </c>
    </row>
    <row r="50" spans="2:3" x14ac:dyDescent="0.25">
      <c r="B50" t="s">
        <v>19</v>
      </c>
      <c r="C50" s="7">
        <f>C21</f>
        <v>345000</v>
      </c>
    </row>
    <row r="51" spans="2:3" ht="31.5" x14ac:dyDescent="0.25">
      <c r="B51" s="12" t="s">
        <v>34</v>
      </c>
      <c r="C51" s="7">
        <f>C32</f>
        <v>233990.38461538462</v>
      </c>
    </row>
    <row r="52" spans="2:3" x14ac:dyDescent="0.25">
      <c r="B52" t="s">
        <v>35</v>
      </c>
      <c r="C52" s="7">
        <v>119146</v>
      </c>
    </row>
    <row r="53" spans="2:3" x14ac:dyDescent="0.25">
      <c r="B53" t="s">
        <v>20</v>
      </c>
      <c r="C53" s="7">
        <f>C24</f>
        <v>50000</v>
      </c>
    </row>
    <row r="54" spans="2:3" x14ac:dyDescent="0.25">
      <c r="B54" t="s">
        <v>36</v>
      </c>
      <c r="C54" s="7">
        <f>C23</f>
        <v>36000</v>
      </c>
    </row>
    <row r="55" spans="2:3" x14ac:dyDescent="0.25">
      <c r="B55" t="s">
        <v>21</v>
      </c>
      <c r="C55" s="10">
        <f>SUM(C50:C54)</f>
        <v>784136.38461538462</v>
      </c>
    </row>
    <row r="56" spans="2:3" x14ac:dyDescent="0.25">
      <c r="B56" s="3" t="s">
        <v>23</v>
      </c>
      <c r="C56" s="10">
        <f>C55/30</f>
        <v>26137.879487179489</v>
      </c>
    </row>
    <row r="58" spans="2:3" x14ac:dyDescent="0.25">
      <c r="B58" s="3" t="s">
        <v>37</v>
      </c>
      <c r="C58" s="10">
        <f>C56*C45</f>
        <v>143758.33717948719</v>
      </c>
    </row>
  </sheetData>
  <mergeCells count="9">
    <mergeCell ref="F27:F28"/>
    <mergeCell ref="B18:D18"/>
    <mergeCell ref="B20:D20"/>
    <mergeCell ref="B22:D22"/>
    <mergeCell ref="B25:E25"/>
    <mergeCell ref="B27:B28"/>
    <mergeCell ref="D27:D28"/>
    <mergeCell ref="C27:C28"/>
    <mergeCell ref="E27:E28"/>
  </mergeCells>
  <pageMargins left="0.7" right="0.7" top="0.75" bottom="0.75" header="0.3" footer="0.3"/>
  <pageSetup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8"/>
  <sheetViews>
    <sheetView tabSelected="1" topLeftCell="A32" zoomScale="90" zoomScaleNormal="90" workbookViewId="0">
      <selection activeCell="C46" sqref="C46"/>
    </sheetView>
  </sheetViews>
  <sheetFormatPr baseColWidth="10" defaultRowHeight="15" x14ac:dyDescent="0.25"/>
  <cols>
    <col min="1" max="1" width="4.85546875" customWidth="1"/>
    <col min="2" max="2" width="41" customWidth="1"/>
    <col min="6" max="6" width="13.85546875" customWidth="1"/>
  </cols>
  <sheetData>
    <row r="1" spans="2:4" ht="18.75" x14ac:dyDescent="0.3">
      <c r="B1" s="13" t="s">
        <v>24</v>
      </c>
    </row>
    <row r="2" spans="2:4" x14ac:dyDescent="0.25">
      <c r="B2" t="s">
        <v>49</v>
      </c>
      <c r="C2">
        <v>15</v>
      </c>
    </row>
    <row r="4" spans="2:4" x14ac:dyDescent="0.25">
      <c r="B4" t="s">
        <v>0</v>
      </c>
      <c r="C4" s="4">
        <v>43985</v>
      </c>
    </row>
    <row r="5" spans="2:4" x14ac:dyDescent="0.25">
      <c r="B5" t="s">
        <v>1</v>
      </c>
      <c r="C5" s="4">
        <v>44098</v>
      </c>
    </row>
    <row r="6" spans="2:4" x14ac:dyDescent="0.25">
      <c r="C6" s="4"/>
    </row>
    <row r="7" spans="2:4" ht="18.75" x14ac:dyDescent="0.3">
      <c r="B7" s="13" t="s">
        <v>2</v>
      </c>
      <c r="C7" s="4"/>
    </row>
    <row r="8" spans="2:4" x14ac:dyDescent="0.25">
      <c r="B8" t="s">
        <v>3</v>
      </c>
      <c r="C8">
        <v>3</v>
      </c>
    </row>
    <row r="9" spans="2:4" x14ac:dyDescent="0.25">
      <c r="B9" t="s">
        <v>15</v>
      </c>
      <c r="C9">
        <v>21</v>
      </c>
    </row>
    <row r="11" spans="2:4" x14ac:dyDescent="0.25">
      <c r="B11" t="s">
        <v>38</v>
      </c>
    </row>
    <row r="12" spans="2:4" x14ac:dyDescent="0.25">
      <c r="B12" t="s">
        <v>50</v>
      </c>
      <c r="C12">
        <f>C2/12</f>
        <v>1.25</v>
      </c>
      <c r="D12">
        <f>C12*C8</f>
        <v>3.75</v>
      </c>
    </row>
    <row r="13" spans="2:4" x14ac:dyDescent="0.25">
      <c r="B13" s="21" t="s">
        <v>51</v>
      </c>
      <c r="C13">
        <f>C12/30</f>
        <v>4.1666666666666664E-2</v>
      </c>
      <c r="D13">
        <f>C13*C9</f>
        <v>0.875</v>
      </c>
    </row>
    <row r="14" spans="2:4" ht="30" x14ac:dyDescent="0.25">
      <c r="B14" s="21" t="s">
        <v>43</v>
      </c>
      <c r="C14">
        <f>(C12*C8)+(C13*C9)</f>
        <v>4.625</v>
      </c>
    </row>
    <row r="15" spans="2:4" x14ac:dyDescent="0.25">
      <c r="B15" t="s">
        <v>5</v>
      </c>
      <c r="C15">
        <v>2</v>
      </c>
    </row>
    <row r="16" spans="2:4" x14ac:dyDescent="0.25">
      <c r="B16" t="s">
        <v>4</v>
      </c>
      <c r="C16">
        <f>C14+C15</f>
        <v>6.625</v>
      </c>
    </row>
    <row r="18" spans="2:6" ht="31.5" customHeight="1" x14ac:dyDescent="0.25">
      <c r="B18" s="24" t="s">
        <v>6</v>
      </c>
      <c r="C18" s="25"/>
      <c r="D18" s="25"/>
    </row>
    <row r="19" spans="2:6" ht="15.75" x14ac:dyDescent="0.25">
      <c r="B19" s="22"/>
    </row>
    <row r="20" spans="2:6" x14ac:dyDescent="0.25">
      <c r="B20" s="26" t="s">
        <v>7</v>
      </c>
      <c r="C20" s="27"/>
      <c r="D20" s="27"/>
    </row>
    <row r="21" spans="2:6" ht="15.75" x14ac:dyDescent="0.25">
      <c r="B21" s="22" t="s">
        <v>9</v>
      </c>
      <c r="C21" s="10">
        <v>345000</v>
      </c>
    </row>
    <row r="22" spans="2:6" ht="30" customHeight="1" x14ac:dyDescent="0.25">
      <c r="B22" s="26" t="s">
        <v>8</v>
      </c>
      <c r="C22" s="27"/>
      <c r="D22" s="27"/>
    </row>
    <row r="23" spans="2:6" ht="15.75" x14ac:dyDescent="0.25">
      <c r="B23" s="22" t="s">
        <v>25</v>
      </c>
      <c r="C23" s="10">
        <v>36000</v>
      </c>
    </row>
    <row r="24" spans="2:6" ht="15.75" x14ac:dyDescent="0.25">
      <c r="B24" s="22" t="s">
        <v>26</v>
      </c>
      <c r="C24" s="10">
        <v>50000</v>
      </c>
    </row>
    <row r="25" spans="2:6" ht="31.5" customHeight="1" x14ac:dyDescent="0.25">
      <c r="B25" s="26" t="s">
        <v>10</v>
      </c>
      <c r="C25" s="27"/>
      <c r="D25" s="27"/>
      <c r="E25" s="27"/>
    </row>
    <row r="26" spans="2:6" ht="15.75" thickBot="1" x14ac:dyDescent="0.3"/>
    <row r="27" spans="2:6" x14ac:dyDescent="0.25">
      <c r="B27" s="30" t="s">
        <v>11</v>
      </c>
      <c r="C27" s="28" t="s">
        <v>58</v>
      </c>
      <c r="D27" s="28" t="s">
        <v>64</v>
      </c>
      <c r="E27" s="28" t="s">
        <v>65</v>
      </c>
      <c r="F27" s="28" t="s">
        <v>61</v>
      </c>
    </row>
    <row r="28" spans="2:6" ht="58.5" customHeight="1" thickBot="1" x14ac:dyDescent="0.3">
      <c r="B28" s="31"/>
      <c r="C28" s="29">
        <v>2019</v>
      </c>
      <c r="D28" s="29"/>
      <c r="E28" s="29"/>
      <c r="F28" s="29"/>
    </row>
    <row r="29" spans="2:6" ht="16.5" thickBot="1" x14ac:dyDescent="0.3">
      <c r="B29" s="6" t="s">
        <v>27</v>
      </c>
      <c r="C29" s="8">
        <v>180000</v>
      </c>
      <c r="D29" s="8">
        <v>165000</v>
      </c>
      <c r="E29" s="8">
        <v>210000</v>
      </c>
      <c r="F29" s="8">
        <v>150000</v>
      </c>
    </row>
    <row r="30" spans="2:6" ht="16.5" thickBot="1" x14ac:dyDescent="0.3">
      <c r="B30" s="6" t="s">
        <v>12</v>
      </c>
      <c r="C30" s="8">
        <f>C29/22*5</f>
        <v>40909.090909090912</v>
      </c>
      <c r="D30" s="8">
        <f>D29/25*5</f>
        <v>33000</v>
      </c>
      <c r="E30" s="8">
        <f>E29/21*7</f>
        <v>70000</v>
      </c>
      <c r="F30" s="8">
        <f>F29/19*5</f>
        <v>39473.68421052632</v>
      </c>
    </row>
    <row r="31" spans="2:6" ht="16.5" thickBot="1" x14ac:dyDescent="0.3">
      <c r="B31" s="6" t="s">
        <v>13</v>
      </c>
      <c r="C31" s="9">
        <f>C29+C30</f>
        <v>220909.09090909091</v>
      </c>
      <c r="D31" s="17">
        <f t="shared" ref="D31:F31" si="0">D29+D30</f>
        <v>198000</v>
      </c>
      <c r="E31" s="17">
        <f t="shared" si="0"/>
        <v>280000</v>
      </c>
      <c r="F31" s="17">
        <f t="shared" si="0"/>
        <v>189473.68421052632</v>
      </c>
    </row>
    <row r="32" spans="2:6" ht="31.5" x14ac:dyDescent="0.25">
      <c r="B32" s="12" t="s">
        <v>28</v>
      </c>
      <c r="C32" s="10">
        <v>0</v>
      </c>
    </row>
    <row r="33" spans="2:3" ht="15.75" x14ac:dyDescent="0.25">
      <c r="B33" s="12" t="s">
        <v>29</v>
      </c>
      <c r="C33" s="10">
        <f>C32/30</f>
        <v>0</v>
      </c>
    </row>
    <row r="34" spans="2:3" ht="15.75" x14ac:dyDescent="0.25">
      <c r="B34" s="22" t="s">
        <v>66</v>
      </c>
      <c r="C34" s="10">
        <f>C21/30</f>
        <v>11500</v>
      </c>
    </row>
    <row r="35" spans="2:3" ht="15.75" x14ac:dyDescent="0.25">
      <c r="B35" s="12" t="s">
        <v>30</v>
      </c>
      <c r="C35" s="10">
        <f>C34+C33</f>
        <v>11500</v>
      </c>
    </row>
    <row r="36" spans="2:3" ht="15.75" x14ac:dyDescent="0.25">
      <c r="B36" s="2" t="s">
        <v>14</v>
      </c>
      <c r="C36" s="10">
        <f>C35*C16</f>
        <v>76187.5</v>
      </c>
    </row>
    <row r="39" spans="2:3" ht="18.75" x14ac:dyDescent="0.3">
      <c r="B39" s="13" t="s">
        <v>39</v>
      </c>
    </row>
    <row r="40" spans="2:3" x14ac:dyDescent="0.25">
      <c r="B40" t="s">
        <v>0</v>
      </c>
      <c r="C40" s="4">
        <f>C4</f>
        <v>43985</v>
      </c>
    </row>
    <row r="41" spans="2:3" x14ac:dyDescent="0.25">
      <c r="B41" t="s">
        <v>1</v>
      </c>
      <c r="C41" s="4">
        <f>C5</f>
        <v>44098</v>
      </c>
    </row>
    <row r="42" spans="2:3" x14ac:dyDescent="0.25">
      <c r="B42" t="s">
        <v>31</v>
      </c>
    </row>
    <row r="43" spans="2:3" x14ac:dyDescent="0.25">
      <c r="B43" t="s">
        <v>42</v>
      </c>
      <c r="C43">
        <f>C8</f>
        <v>3</v>
      </c>
    </row>
    <row r="44" spans="2:3" x14ac:dyDescent="0.25">
      <c r="B44" t="s">
        <v>15</v>
      </c>
      <c r="C44">
        <f>C9</f>
        <v>21</v>
      </c>
    </row>
    <row r="45" spans="2:3" x14ac:dyDescent="0.25">
      <c r="B45" s="23" t="s">
        <v>32</v>
      </c>
      <c r="C45" s="23">
        <f>(C46*1)+(C47*3)</f>
        <v>5.5</v>
      </c>
    </row>
    <row r="46" spans="2:3" x14ac:dyDescent="0.25">
      <c r="B46" t="s">
        <v>62</v>
      </c>
      <c r="C46">
        <v>1</v>
      </c>
    </row>
    <row r="47" spans="2:3" x14ac:dyDescent="0.25">
      <c r="B47" t="s">
        <v>63</v>
      </c>
      <c r="C47">
        <v>1.5</v>
      </c>
    </row>
    <row r="49" spans="2:3" x14ac:dyDescent="0.25">
      <c r="B49" t="s">
        <v>33</v>
      </c>
    </row>
    <row r="50" spans="2:3" x14ac:dyDescent="0.25">
      <c r="B50" t="s">
        <v>19</v>
      </c>
      <c r="C50" s="7">
        <f>C21</f>
        <v>345000</v>
      </c>
    </row>
    <row r="51" spans="2:3" ht="31.5" x14ac:dyDescent="0.25">
      <c r="B51" s="12" t="s">
        <v>34</v>
      </c>
      <c r="C51" s="7">
        <f>C32</f>
        <v>0</v>
      </c>
    </row>
    <row r="52" spans="2:3" x14ac:dyDescent="0.25">
      <c r="B52" t="s">
        <v>35</v>
      </c>
      <c r="C52" s="7">
        <v>119146</v>
      </c>
    </row>
    <row r="53" spans="2:3" x14ac:dyDescent="0.25">
      <c r="B53" t="s">
        <v>20</v>
      </c>
      <c r="C53" s="7">
        <f>C24</f>
        <v>50000</v>
      </c>
    </row>
    <row r="54" spans="2:3" x14ac:dyDescent="0.25">
      <c r="B54" t="s">
        <v>36</v>
      </c>
      <c r="C54" s="7">
        <f>C23</f>
        <v>36000</v>
      </c>
    </row>
    <row r="55" spans="2:3" x14ac:dyDescent="0.25">
      <c r="B55" t="s">
        <v>21</v>
      </c>
      <c r="C55" s="10">
        <f>SUM(C50:C54)</f>
        <v>550146</v>
      </c>
    </row>
    <row r="56" spans="2:3" x14ac:dyDescent="0.25">
      <c r="B56" s="3" t="s">
        <v>23</v>
      </c>
      <c r="C56" s="10">
        <f>C55/30</f>
        <v>18338.2</v>
      </c>
    </row>
    <row r="58" spans="2:3" x14ac:dyDescent="0.25">
      <c r="B58" s="3" t="s">
        <v>37</v>
      </c>
      <c r="C58" s="10">
        <f>C56*C45</f>
        <v>100860.1</v>
      </c>
    </row>
  </sheetData>
  <mergeCells count="9">
    <mergeCell ref="F27:F28"/>
    <mergeCell ref="B18:D18"/>
    <mergeCell ref="B20:D20"/>
    <mergeCell ref="B22:D22"/>
    <mergeCell ref="B25:E25"/>
    <mergeCell ref="B27:B28"/>
    <mergeCell ref="C27:C28"/>
    <mergeCell ref="D27:D28"/>
    <mergeCell ref="E27:E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REMUNERACION FIJA</vt:lpstr>
      <vt:lpstr>SUELDO DIARIO</vt:lpstr>
      <vt:lpstr>REMUNERACION VARIABLE 1</vt:lpstr>
      <vt:lpstr>REMUNERACION VARIABLE 2</vt:lpstr>
      <vt:lpstr> REMUNERACION VARIABLE 3</vt:lpstr>
      <vt:lpstr> REMUNERACION VARIABLE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Robinson</dc:creator>
  <cp:lastModifiedBy>ROBINSON ZEPEDA GOMEZ</cp:lastModifiedBy>
  <dcterms:created xsi:type="dcterms:W3CDTF">2015-12-06T18:39:53Z</dcterms:created>
  <dcterms:modified xsi:type="dcterms:W3CDTF">2020-07-06T18:08:09Z</dcterms:modified>
</cp:coreProperties>
</file>